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96" yWindow="135" windowWidth="15480" windowHeight="7635" activeTab="0"/>
  </bookViews>
  <sheets>
    <sheet name="Borító" sheetId="1" r:id="rId1"/>
    <sheet name="1. melléklet" sheetId="2" r:id="rId2"/>
    <sheet name="2. melléklet" sheetId="3" r:id="rId3"/>
    <sheet name="3. melléklet" sheetId="4" r:id="rId4"/>
    <sheet name="4.a. melléklet  " sheetId="5" r:id="rId5"/>
    <sheet name="4.b. melléklet  " sheetId="6" r:id="rId6"/>
    <sheet name="5. melléklet" sheetId="7" r:id="rId7"/>
    <sheet name="6. melléklet" sheetId="8" r:id="rId8"/>
  </sheets>
  <externalReferences>
    <externalReference r:id="rId11"/>
  </externalReferences>
  <definedNames>
    <definedName name="_xlnm.Print_Titles" localSheetId="1">'1. melléklet'!$1:$8</definedName>
    <definedName name="_xlnm.Print_Titles" localSheetId="2">'2. melléklet'!$1:$8</definedName>
    <definedName name="_xlnm.Print_Titles" localSheetId="6">'5. melléklet'!$2:$6</definedName>
    <definedName name="_xlnm.Print_Area" localSheetId="1">'1. melléklet'!$A$1:$J$1067</definedName>
    <definedName name="_xlnm.Print_Area" localSheetId="2">'2. melléklet'!$A$1:$I$806</definedName>
    <definedName name="_xlnm.Print_Area" localSheetId="3">'3. melléklet'!$A$1:$L$103</definedName>
    <definedName name="_xlnm.Print_Area" localSheetId="6">'5. melléklet'!$A$1:$I$37</definedName>
    <definedName name="_xlnm.Print_Area" localSheetId="7">'6. melléklet'!$A$1:$E$108</definedName>
    <definedName name="_xlnm.Print_Area" localSheetId="0">'Borító'!$A$1:$N$34</definedName>
  </definedNames>
  <calcPr fullCalcOnLoad="1"/>
</workbook>
</file>

<file path=xl/sharedStrings.xml><?xml version="1.0" encoding="utf-8"?>
<sst xmlns="http://schemas.openxmlformats.org/spreadsheetml/2006/main" count="5300" uniqueCount="1988">
  <si>
    <t>I.</t>
  </si>
  <si>
    <t>Polgármesteri Hivatal</t>
  </si>
  <si>
    <t>1.</t>
  </si>
  <si>
    <t>Működési költségvetés</t>
  </si>
  <si>
    <t>Dologi kiadások</t>
  </si>
  <si>
    <t>2.</t>
  </si>
  <si>
    <t>-</t>
  </si>
  <si>
    <t>1.3.</t>
  </si>
  <si>
    <t>MÓR VÁROSI ÖNKORMÁNYZAT KIADÁSAI</t>
  </si>
  <si>
    <t>Kiemelt előirányzat neve / száma</t>
  </si>
  <si>
    <t>Személyi juttatások</t>
  </si>
  <si>
    <t>1.4.</t>
  </si>
  <si>
    <t>Működési célú pénzeszközátadás</t>
  </si>
  <si>
    <t>4.</t>
  </si>
  <si>
    <t>Munkaadókat terhelő járulékok</t>
  </si>
  <si>
    <t>3.</t>
  </si>
  <si>
    <t>5.</t>
  </si>
  <si>
    <t>Céltartalékok</t>
  </si>
  <si>
    <t>7.</t>
  </si>
  <si>
    <t>Általános tartalékok</t>
  </si>
  <si>
    <t>Német Kisebbségi Önkormányzat</t>
  </si>
  <si>
    <t>6.</t>
  </si>
  <si>
    <t xml:space="preserve">- </t>
  </si>
  <si>
    <t>Munkanélküliek jövedelempótló támogatása</t>
  </si>
  <si>
    <t>Rendszeres szociális segélyezés</t>
  </si>
  <si>
    <t>Időskorúak járadéka</t>
  </si>
  <si>
    <t>Átmeneti segélyezés</t>
  </si>
  <si>
    <t>Rendkívüli gyermekvédelmi támogatás</t>
  </si>
  <si>
    <t>Általános tartalék</t>
  </si>
  <si>
    <t>II.</t>
  </si>
  <si>
    <t>Petőfi Sándor Általános Iskola</t>
  </si>
  <si>
    <t>Ellátottak pénzbeni juttatásai</t>
  </si>
  <si>
    <t>III.</t>
  </si>
  <si>
    <t>Dr. Zimmermann Ágoston Általános Iskola</t>
  </si>
  <si>
    <t>V.</t>
  </si>
  <si>
    <t>Napsugár Óvoda</t>
  </si>
  <si>
    <t>VI.</t>
  </si>
  <si>
    <t>Mór Városi Önkormányzat Intézményi Gondnokság</t>
  </si>
  <si>
    <t>Közcélú foglalkoztatás</t>
  </si>
  <si>
    <t>Mór Városi Önkormányzat Intézményi Gondnokság összesen</t>
  </si>
  <si>
    <t>VII.</t>
  </si>
  <si>
    <t>I. Működési bevételek</t>
  </si>
  <si>
    <t>MÓR VÁROSI ÖNKORMÁNYZAT BEVÉTELEI</t>
  </si>
  <si>
    <t>Helyi adók</t>
  </si>
  <si>
    <t>Magánszemélyek kommunális adója</t>
  </si>
  <si>
    <t>Iparűzési adó</t>
  </si>
  <si>
    <t>Átengedett központi adók</t>
  </si>
  <si>
    <t>SZJA helyben maradó része</t>
  </si>
  <si>
    <t>Gépjárműadó</t>
  </si>
  <si>
    <t>Bírságok, pótlékok és egyéb sajátos bevételek</t>
  </si>
  <si>
    <t>Környezetvédelmi bírság</t>
  </si>
  <si>
    <t>Talajterhelési díj</t>
  </si>
  <si>
    <t>Központosított előirányzatok</t>
  </si>
  <si>
    <t>Normatív kötött felhasználású támogatások</t>
  </si>
  <si>
    <t>Felhalmozási és tőke jellegű bevételek</t>
  </si>
  <si>
    <t>Tárgyi eszközök, immateriális javak értékesítése</t>
  </si>
  <si>
    <t>Önkormányzatok sajátos felhalmozási és tőkebevételei</t>
  </si>
  <si>
    <t>Pénzügyi befektetések bevételei</t>
  </si>
  <si>
    <t>Első lakáshoz jutók támogatásának visszatérülése</t>
  </si>
  <si>
    <t>Működési bevételek</t>
  </si>
  <si>
    <t>Önkormányzatok sajátos működési bevétele</t>
  </si>
  <si>
    <t>Szociális Alapszolgáltatási Központ</t>
  </si>
  <si>
    <t>Normatív lakásfenntartási támogatás</t>
  </si>
  <si>
    <t>Egyéb lakásfenntartási támogatás</t>
  </si>
  <si>
    <t>Rendszeres gyermekvédelmi pénzbeni ellátások (853 322)</t>
  </si>
  <si>
    <t>Normatív rendszeres gyermekvédelmi támogatás</t>
  </si>
  <si>
    <t>Eseti gyermekvédelmi támogatás</t>
  </si>
  <si>
    <t>Munkanélküli ellátások (853 333)</t>
  </si>
  <si>
    <t>Közgyógyellátási igazolvány</t>
  </si>
  <si>
    <t>Egyéb saját bevétel</t>
  </si>
  <si>
    <t>Hozam és kamatbevételek</t>
  </si>
  <si>
    <t>Pótlékok, bírságok</t>
  </si>
  <si>
    <t>Normatív hozzájárulások</t>
  </si>
  <si>
    <t>Önkormányzati lakások értékesítése</t>
  </si>
  <si>
    <t>Mór Városi Önkormányzat összesen</t>
  </si>
  <si>
    <t>előirányzat</t>
  </si>
  <si>
    <t>Kiegészítő támogatás egyes közoktatási feladatokhoz</t>
  </si>
  <si>
    <t>Első lakáshoz jutók támogatása</t>
  </si>
  <si>
    <t>Piaci fejlesztési hitel (óvadéki díja)</t>
  </si>
  <si>
    <t>Helyi védettség alatt lévő épületek felújításának támogatása</t>
  </si>
  <si>
    <t>VIII.</t>
  </si>
  <si>
    <t>IX.</t>
  </si>
  <si>
    <t xml:space="preserve"> </t>
  </si>
  <si>
    <t>8.</t>
  </si>
  <si>
    <t xml:space="preserve"> -</t>
  </si>
  <si>
    <t>Pitypang Óvoda</t>
  </si>
  <si>
    <t xml:space="preserve">Iparűzési adó </t>
  </si>
  <si>
    <t>Működési célú céltartalék</t>
  </si>
  <si>
    <t>Fejlesztési célú céltartalék</t>
  </si>
  <si>
    <t>Kötvénykibocsátás bevétele</t>
  </si>
  <si>
    <t>Alanyi jogon járó ápolási díj</t>
  </si>
  <si>
    <t>Fokozott ápolási díj</t>
  </si>
  <si>
    <t>Ápolási díj helyi szociális rendelet alapján</t>
  </si>
  <si>
    <t>Iskolakezdési támogatás</t>
  </si>
  <si>
    <t>Volán helyi tömegközlekedés támogatása</t>
  </si>
  <si>
    <t>Megyei Területi Fejlesztési Tanács működési támogatása</t>
  </si>
  <si>
    <t>Nevelési Tanácsadó működési támogatása</t>
  </si>
  <si>
    <t>Nagytérségi hulladékgazdálkodás</t>
  </si>
  <si>
    <t>Móri Többcélú Kistérségi Társulás működési támogatás</t>
  </si>
  <si>
    <t>Házi orvosi ügyelet működési támogatás</t>
  </si>
  <si>
    <t>Radnóti Miklós Ált. Iskola iskolatej program támogatása</t>
  </si>
  <si>
    <t>Móri Rendőrkapitányság támogatása</t>
  </si>
  <si>
    <t>Pénzügyi Katasztrófa Alap</t>
  </si>
  <si>
    <t>Nem móri önkormányzat felügyelete alá tartozó móri intézmények uszoda bérletek vásárlása</t>
  </si>
  <si>
    <t>ÖKIF hitel</t>
  </si>
  <si>
    <t>Intézmények pályázati önerő</t>
  </si>
  <si>
    <t>Bérlakások felújítása</t>
  </si>
  <si>
    <t>Mórhő Kft. jegyzett tőke emelés</t>
  </si>
  <si>
    <t>Pászti Miklós Alapfokú Művészetoktatási Intézmény</t>
  </si>
  <si>
    <t>Radó Antal Könyvtár és Művelődési Központ</t>
  </si>
  <si>
    <t>Nefelejcs Bölcsőde</t>
  </si>
  <si>
    <t>Meseház Óvoda</t>
  </si>
  <si>
    <t xml:space="preserve">Pászti Miklós Alapfokú Művészetoktatási Intézmény </t>
  </si>
  <si>
    <t>adatok eFt-ban</t>
  </si>
  <si>
    <t>Megnevezés</t>
  </si>
  <si>
    <t>I.1.</t>
  </si>
  <si>
    <t>I.2.</t>
  </si>
  <si>
    <t>Önkormányzatok sajátos működési bevételei</t>
  </si>
  <si>
    <t>Működési célú</t>
  </si>
  <si>
    <t>VII.1.</t>
  </si>
  <si>
    <t>Felhalmozási célú pénzeszköz átvétel államháztartáson kívülről</t>
  </si>
  <si>
    <t>Felhalmozási kiadások</t>
  </si>
  <si>
    <t>CÉLTARTALÉKOK ÉS ÁLTALÁNOS TARTALÉKOK</t>
  </si>
  <si>
    <t xml:space="preserve">Céltartalékok  </t>
  </si>
  <si>
    <t>Céltartalékok összesen</t>
  </si>
  <si>
    <t>Általános tartalékok összesen</t>
  </si>
  <si>
    <t>TARTALÉKOK ÖSSZESEN</t>
  </si>
  <si>
    <t>Támogatásértékű működési kiadás</t>
  </si>
  <si>
    <t>Önkormányzatok sajátos felhalmozási és tőke bevételei</t>
  </si>
  <si>
    <t>Felhalmozási célú pénzeszközátadás államháztartáson kívülre</t>
  </si>
  <si>
    <t>Támogatásértékű felhalmozási kiadás</t>
  </si>
  <si>
    <t>Összesen</t>
  </si>
  <si>
    <t>Intézmények</t>
  </si>
  <si>
    <t>Eredeti előirányzat</t>
  </si>
  <si>
    <t>Egyéb sajátos bevételek</t>
  </si>
  <si>
    <t>Pedagógus szakvizsga</t>
  </si>
  <si>
    <t>Pedagógiai szakszolgálat</t>
  </si>
  <si>
    <t>Szociális továbbképzés</t>
  </si>
  <si>
    <t>Mór, Béke ltp. III. ütem építési telkek kialakítása</t>
  </si>
  <si>
    <t>Háziorvosi, házi gyermekorvosi alapellátási praxistámogatás</t>
  </si>
  <si>
    <t>Évközi normatíva lemondás</t>
  </si>
  <si>
    <t>Lakás- és nem lakáscélú helyiségek felújítása</t>
  </si>
  <si>
    <t>Iskolatej program központi támogatása</t>
  </si>
  <si>
    <t>Móri Többcélú Kistérségi Társulástól átvett pénzeszköz</t>
  </si>
  <si>
    <t>Mór-Bicske Kistérségtől honvédelmi feladatokra</t>
  </si>
  <si>
    <t>Mikrotársulás és Közoktatási Társulás önkormányzataitól átvett pénzeszköz</t>
  </si>
  <si>
    <t>Bányász telepi szennyvízcsatorna építés</t>
  </si>
  <si>
    <t>Autóbusz pályaudvar pályázati önerő</t>
  </si>
  <si>
    <t>Tervkészítések</t>
  </si>
  <si>
    <t>Idegenforgalmi adó tartózkodás után</t>
  </si>
  <si>
    <t>Iparűzési adó állandó jelleggel végzett iparűzési tevékenység után</t>
  </si>
  <si>
    <t>Iparűzési adó ideiglenes jelleggel végzett iparűzési tevékenység után (napi átalány)</t>
  </si>
  <si>
    <t>Építésügyi bírság</t>
  </si>
  <si>
    <t>Egyes szociális feladatok támogatása</t>
  </si>
  <si>
    <t>A helyi önkormányzati hivatásos tűzoltóságok támogatása</t>
  </si>
  <si>
    <t>Ingatlanok értékesítése (termőföld kivételével)</t>
  </si>
  <si>
    <t>Privatizációból származó bevétel</t>
  </si>
  <si>
    <t>Önkormányzati lakótelek értékesítés</t>
  </si>
  <si>
    <t>ebből: önkormányzati többségi tulajdonú vállalkozástól kapott osztalék</t>
  </si>
  <si>
    <t>nem önkormányzati többségi tulajdonú vállalkozástól kapott osztalék</t>
  </si>
  <si>
    <t>Támogatásértékű működési bevételek összesen</t>
  </si>
  <si>
    <t>Támogatásértékű felhalmozási bevételek összesen</t>
  </si>
  <si>
    <t>Kereset-kiegészítés állami támogatása</t>
  </si>
  <si>
    <t>Támogatásértékű működési bevétel központi költségvetési szervtől</t>
  </si>
  <si>
    <t>Támogatásértékű működési bevétel helyi önkormányzatoktól és költségvetési szerveiktől</t>
  </si>
  <si>
    <t>Támogatásértékű működési bevétel fejezeti kezelésű előirányzattól EU-s programokra és azok hazai társfinanszírozására</t>
  </si>
  <si>
    <t>Polgármesteri Hivatalok szervezetfejlesztése (ÁROP-1.A.2/A.)</t>
  </si>
  <si>
    <t>Támogatásértékű beruházási bevétel fejezeti kezelésű előirányzattól EU-s programokra és azok hazai társfinanszírozására</t>
  </si>
  <si>
    <t>Szociális Alapszolgáltatási Központ szociális alapszolgáltatások és gyermekjóléti alapellátások infrastrukturális fejlesztése (KDOP-5.2.2/A-2008-0003.)</t>
  </si>
  <si>
    <t>Aktív kórházi ellátásokat kiváltó járóbeteg szolgáltatások fejlesztése (TIOP-2.1.3-07/1.)</t>
  </si>
  <si>
    <t>Támogatásértékű felújítási bevételek</t>
  </si>
  <si>
    <t>Támogatásértékű beruházási bevételek</t>
  </si>
  <si>
    <t>Működési célú pénzeszköz átvétel államháztartáson kívülről</t>
  </si>
  <si>
    <t>Támogatási kölcsönök visszatérülése és igénybevétele összesen</t>
  </si>
  <si>
    <t>Támogatási kölcsönök visszatérülése államháztartáson kívülről</t>
  </si>
  <si>
    <t>Felhalmozási célú támogatási kölcsönök visszatérülése államháztartáson kívülről</t>
  </si>
  <si>
    <t>Működési célra</t>
  </si>
  <si>
    <t>Felhalmozási célra</t>
  </si>
  <si>
    <t>Értékpapírok értékesítésének bevétele</t>
  </si>
  <si>
    <t>Felhalmozási célú</t>
  </si>
  <si>
    <t>Hosszú lejáratú hitelek felvétele</t>
  </si>
  <si>
    <t>Természetvédelmi bírság</t>
  </si>
  <si>
    <t>Műemlékvédelmi bírság</t>
  </si>
  <si>
    <t>Osztalék- és hozambevétel</t>
  </si>
  <si>
    <t>Közreműködői szakértői díj</t>
  </si>
  <si>
    <t>Támogatásértékű működési bevétel többcélú kistérségi társulástól</t>
  </si>
  <si>
    <t>Rendszeres szociális segély</t>
  </si>
  <si>
    <t>Ápolási díj</t>
  </si>
  <si>
    <t>Adósságkezelő szolgáltatás</t>
  </si>
  <si>
    <t>Lakásfenntartási támogatás</t>
  </si>
  <si>
    <t>Ápolási szakvélemény</t>
  </si>
  <si>
    <t>Felhalmozási célú kölcsönök visszatérülése háztartásoktól</t>
  </si>
  <si>
    <t>Támogatásértékű felújítási bevétel fejezeti kezelésű előirányzattól EU-s programokra és azok hazai társfinanszírozására</t>
  </si>
  <si>
    <t>Rövid lejáratú hitelek felvétele</t>
  </si>
  <si>
    <t>Forgatási célú értékpapírok bevételei</t>
  </si>
  <si>
    <t>Befektetési célú értékpapírok bevételei</t>
  </si>
  <si>
    <t>POLGÁRMESTERI HIVATAL ÖSSZESEN</t>
  </si>
  <si>
    <t>Termőföld értékesítés</t>
  </si>
  <si>
    <t xml:space="preserve">Felhalmozási célú </t>
  </si>
  <si>
    <t>MÓR VÁROSI ÖNKORMÁNYZAT ÖSSZESEN</t>
  </si>
  <si>
    <t>INTÉZMÉNYEK BEVÉTELEI ÖSSZESEN</t>
  </si>
  <si>
    <t>Települési Kisebbségi Önkormányzatok igazgatási tevékenysége (841127)</t>
  </si>
  <si>
    <t>II.1.</t>
  </si>
  <si>
    <t>Működési kiadások</t>
  </si>
  <si>
    <t>Jövedelemkülönbség mérséklése (+,-)</t>
  </si>
  <si>
    <t>V.1.</t>
  </si>
  <si>
    <t>III.1.</t>
  </si>
  <si>
    <t>I.3.</t>
  </si>
  <si>
    <t>I.4.</t>
  </si>
  <si>
    <t>IX.2.</t>
  </si>
  <si>
    <t>Zöldterület kezelés (813000)</t>
  </si>
  <si>
    <t>Közutak, hidak, alagutak üzemeltetése,fenntartása (522110)</t>
  </si>
  <si>
    <t>Út, autópálya építés (421100)</t>
  </si>
  <si>
    <t>Nem lakóingatlan bérbeadása, üzemeltetése (682002)</t>
  </si>
  <si>
    <t>Lakó és nem lakóépület építés (412000)</t>
  </si>
  <si>
    <t>Területi általános végrehajtó igazgatási tevékenység (841124)</t>
  </si>
  <si>
    <t>Önkormányzatok és többcélú kistérségi társulások igazgatási tevékenysége (841126)</t>
  </si>
  <si>
    <t>Megelőzés, (szak)hatósági tevékenység (842522)</t>
  </si>
  <si>
    <t>A polgári védelem ágazati feladatai (842531)</t>
  </si>
  <si>
    <t>Városi -, községgazdálkodási m.n.s. szolgáltatások (841403)</t>
  </si>
  <si>
    <t>Víztermelés, -kezelés, -ellátás (360000)</t>
  </si>
  <si>
    <t>Közvilágítás (841402)</t>
  </si>
  <si>
    <t>Állat-egészségügyi ellátás (750000)</t>
  </si>
  <si>
    <t>Szennyvíz gyűjtése, tisztítása, elhelyezése (370000)</t>
  </si>
  <si>
    <t>Települési hulladék vegyes begyűjtése (381103)</t>
  </si>
  <si>
    <t>Sportlétesítmények működtetése és fejlesztés (931102)</t>
  </si>
  <si>
    <t>Köztemető-fenntartás és működtetés (960302)</t>
  </si>
  <si>
    <t>Városi és elővárosi közúti személyszállítás (493102)</t>
  </si>
  <si>
    <t>Parkoló, garázs üzemeltetése, fenntartása (522130)</t>
  </si>
  <si>
    <t>Önkormányzati jogalkotás (841112)</t>
  </si>
  <si>
    <t>Adó, illeték kiszabása, beszedése, adóellenőrzés (841133)</t>
  </si>
  <si>
    <t>Fejezeti és általános tartalékok elszámolása (841908)</t>
  </si>
  <si>
    <t>Petőfi Sándor Általános Iskola alsó tagozatos épület kiváltása</t>
  </si>
  <si>
    <t>Szent István tér 9. alatti ingatlan felújítása</t>
  </si>
  <si>
    <t>Tervezési költségek intézményi felújításokhoz</t>
  </si>
  <si>
    <t>Pitypang Óvoda épületenergetikai fejlesztése és közvilágítás korszerűsítés</t>
  </si>
  <si>
    <t>Panelprogram</t>
  </si>
  <si>
    <t>Autóbusz pályaudvar rekonstrukció tervezési és egyéb költségei</t>
  </si>
  <si>
    <t>Egyházak támogatása</t>
  </si>
  <si>
    <t>Móri Borvidék TDM Egyesület működési támogatása</t>
  </si>
  <si>
    <t>Nem móri önkormányzat felügyelete alá tartozó móri intézményekben dolgozó közalkalmazottak hűségjutalma</t>
  </si>
  <si>
    <t>Radnóti Miklós Általános Iskola működési támogatás</t>
  </si>
  <si>
    <t>Értékmegőrző és funkcióbővítő város rehabilitáció (KDOP-2009-3.1.1/B)</t>
  </si>
  <si>
    <t>A régió arculatát meghatározó integrált és tematikus vonzerő fejlesztések</t>
  </si>
  <si>
    <t>Zrínyi utcai játszótéren játszószerek bővítése, csapadékvíz-elvezetés</t>
  </si>
  <si>
    <t>Finanszírozási műveletek (841906)</t>
  </si>
  <si>
    <t>Bornap 2010.</t>
  </si>
  <si>
    <t>Pitypang Óvoda épületenergetikai fejlesztése és közvilágítás korszerűsítés pályázati önerő</t>
  </si>
  <si>
    <t>Lakásalap</t>
  </si>
  <si>
    <t>Építéshatósági igazgatási szolgáltatási díj</t>
  </si>
  <si>
    <t>Önkormányzatok m.n.s. nemzetközi kapcsolatai</t>
  </si>
  <si>
    <t>Közterület rendjének fenntartása (842421)</t>
  </si>
  <si>
    <t>Rendszeres szociális segély (882111)</t>
  </si>
  <si>
    <t>Időskorúak járadéka (882112)</t>
  </si>
  <si>
    <t>Lakásfenntartási támogatás normatív alapon (882113)</t>
  </si>
  <si>
    <t>Helyi rendszeres lakásfenntartási támogatás (882114)</t>
  </si>
  <si>
    <t>Ápolási díj alanyi jogon (882115)</t>
  </si>
  <si>
    <t>Ápolási díj méltányossági alapon (882116)</t>
  </si>
  <si>
    <t>Átmeneti segély (882122)</t>
  </si>
  <si>
    <t>Temetési segély (882123)</t>
  </si>
  <si>
    <t>Temetési segély</t>
  </si>
  <si>
    <t>Rendkívüli gyermekvédelmi támogatás (882124)</t>
  </si>
  <si>
    <t>Közgyógyellátás (882202)</t>
  </si>
  <si>
    <t>Köztemetés (882203)</t>
  </si>
  <si>
    <t>Köztemetés</t>
  </si>
  <si>
    <t>Egyéb önkormányzati eseti pénzbeni ellátások (882129)</t>
  </si>
  <si>
    <t>Újszülöttek családjának támogatása</t>
  </si>
  <si>
    <t>Önkormányzatok által nyújtott lakástámogatások (889942)</t>
  </si>
  <si>
    <t>Felhalmozási célú kölcsönök</t>
  </si>
  <si>
    <t>Egyéb speciális ellátások (889969)</t>
  </si>
  <si>
    <t>Iskolatej</t>
  </si>
  <si>
    <t>HPV vírus elleni védőoltás</t>
  </si>
  <si>
    <t>Civil szervezetek működési támogatása (890301)</t>
  </si>
  <si>
    <t>Közművelődési Közalapítvány</t>
  </si>
  <si>
    <t>Egyéb szervezetek támogatása</t>
  </si>
  <si>
    <t>Versenysport-tevékenység és támogatása (931201)</t>
  </si>
  <si>
    <t>Sportcélú feladatok támogatása</t>
  </si>
  <si>
    <t>Közmunka program</t>
  </si>
  <si>
    <t>Létszámleépítés és PÉP-es foglalkoztatás pályázati megtérítése</t>
  </si>
  <si>
    <t>Beruházási célú pénzeszköz átvétel vállalkozástól</t>
  </si>
  <si>
    <t>II-III. Intézmények összesen:</t>
  </si>
  <si>
    <t>Érettségi vizsgák közreműködésének támogatása</t>
  </si>
  <si>
    <t>Közhasznú foglalkoztatás</t>
  </si>
  <si>
    <t>Támogatásértékű működési bevétel elkülönített állami pénzalaptól</t>
  </si>
  <si>
    <t>Támogatásértékű működési bevétel társadalombiztosítási alaptól</t>
  </si>
  <si>
    <t>Kistérségi Iroda működési költségeihez hozzájárulás</t>
  </si>
  <si>
    <t>Adósságkezelési szolgáltatás (882201)</t>
  </si>
  <si>
    <t>Adósságkezelési szolgáltatás</t>
  </si>
  <si>
    <t>Út, járda és parkoló felújítások (választókerületi feladatok)</t>
  </si>
  <si>
    <t>Ebből: Kompetencia alapú oktatás (TÁMOP-3.1.4-08)</t>
  </si>
  <si>
    <t xml:space="preserve">Ebből: </t>
  </si>
  <si>
    <t>- Kompetencia alapú oktatás (TÁMOP-3.1.4-08)</t>
  </si>
  <si>
    <t>- Polgármesteri Hivatalok szervezetfejlesztése (ÁROP-1.A.2/A)</t>
  </si>
  <si>
    <t>Piaci alapú fejlesztési hitel</t>
  </si>
  <si>
    <t>Városi lámpahely bővítés</t>
  </si>
  <si>
    <t>Petőfi Sándor Általános Iskola alsó tagozatos épület kiváltása (pályázat nélkül)</t>
  </si>
  <si>
    <t>VI.1.</t>
  </si>
  <si>
    <t>VI.2.</t>
  </si>
  <si>
    <t>Mór Városi Önkormányzat Polgármesteri Hivatala</t>
  </si>
  <si>
    <t>Mór Városi Önkormányzat Polgármesteri Hivatala összesen</t>
  </si>
  <si>
    <t>Városi Kórház- Rendelőintézet összesen:</t>
  </si>
  <si>
    <t>Számviteli, könyvvizsgálói, adószakértői tevékenység (692000)</t>
  </si>
  <si>
    <t>Közhasznú foglalkoztatás (890442)</t>
  </si>
  <si>
    <t>Közcélú foglalkoztatás (890441)</t>
  </si>
  <si>
    <t>Közmunka (890443)</t>
  </si>
  <si>
    <t>Iskolai intézményi étkeztetés (562913)</t>
  </si>
  <si>
    <t>Család- és nővédelmi egészségügyi gondozás (869041)</t>
  </si>
  <si>
    <t>Ifjúság-egészségügyi gondozás (869042)</t>
  </si>
  <si>
    <t>Számviteli, könyvvizsgálói, adószakértői tevékenység</t>
  </si>
  <si>
    <t>Iskolai intézményi étkeztetés</t>
  </si>
  <si>
    <t>Család- és nővédelmi egészségügyi gondozás</t>
  </si>
  <si>
    <t>Ifjúság-egészségügyi gondozás</t>
  </si>
  <si>
    <t>Közmunka</t>
  </si>
  <si>
    <t>Fejlesztési célú</t>
  </si>
  <si>
    <t>Lakóingatlan bérbeadása, üzemeltetése (682001)</t>
  </si>
  <si>
    <t>PDF szerkesztő, PDF konvertáló program beszerzés</t>
  </si>
  <si>
    <t>Egyéb  forrás</t>
  </si>
  <si>
    <t>- Petőfi Sándor Általános Iskola alsó tagozatos épület kiváltása (pályázat nélkül)</t>
  </si>
  <si>
    <t>- Panelprogram</t>
  </si>
  <si>
    <t>- Autóbusz pályaudvar pályázati önerő</t>
  </si>
  <si>
    <t>Petőfi Sándor Általános Iskola alsó tagozatos épület kiváltása kiegészítés</t>
  </si>
  <si>
    <t>Városi Kórház- Rendelőintézet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</si>
  <si>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</si>
  <si>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</si>
  <si>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</si>
  <si>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</si>
  <si>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</si>
  <si>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</si>
  <si>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</si>
  <si>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</si>
  <si>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</si>
  <si>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Osztályfőnöki pótlék</t>
  </si>
  <si>
    <t>Gyógypedagógiai pótlék</t>
  </si>
  <si>
    <t>Kötvénykibo-csátás terhére</t>
  </si>
  <si>
    <t>Tűzoltóságok technikai eszközeinek fejlesztése</t>
  </si>
  <si>
    <t>Hivatásos Önkormányzati Tűzoltóság technikai eszközeinek fejlesztése</t>
  </si>
  <si>
    <t>Csapadékvíz elvezető rendszer felülvizsgálata</t>
  </si>
  <si>
    <t>Háziorvosi szolgálatok bútorozása</t>
  </si>
  <si>
    <t>Mentőállomás bútorozása</t>
  </si>
  <si>
    <t>Táncsics Mihály Gimnázium udvarán pavilon építés</t>
  </si>
  <si>
    <t>Ingatlan vásárlás Mór Kossuth L. u. 10.</t>
  </si>
  <si>
    <t>Petőfi Sándor Általános Iskola Lovarda utcai épület külső nyílászárójának cseréje</t>
  </si>
  <si>
    <t>Hagyományos technológiával épült ingatlanok felújítása</t>
  </si>
  <si>
    <t>Velegi úti gyalogos híd építése</t>
  </si>
  <si>
    <t>Földterület vásárlás 0136/1. hrsz.</t>
  </si>
  <si>
    <t>Számítógép és íróasztal beszerzés</t>
  </si>
  <si>
    <t>Informatikai eszközök beszerzése, és informatika fejlesztése (önerő)</t>
  </si>
  <si>
    <t>Szünetmentes áramforrás beszerzése</t>
  </si>
  <si>
    <t>SQL alkalmazások szignálása WIN2003 szerverre, csoport házirendek kialakítása</t>
  </si>
  <si>
    <t>CISCO SWITCH és router beszerzése</t>
  </si>
  <si>
    <t>Szent Erzsébet Római Katolikus Általános Iskola támogatása</t>
  </si>
  <si>
    <t>Szent Erzsébet Római Katolikus Általános Iskola nyári táboroztatás</t>
  </si>
  <si>
    <t>Bursa Hungarica ösztöndíj</t>
  </si>
  <si>
    <t>Mórhő Kft. tőketartalék</t>
  </si>
  <si>
    <t>Bornap 2011.</t>
  </si>
  <si>
    <t>Tűzoltóságok technikai eszközeinek fejlesztése, felújítása</t>
  </si>
  <si>
    <t>Hivatásos Önkormányzati Tűzoltóság technikai eszközeinek fejlesztése, felújítása</t>
  </si>
  <si>
    <t>Autóbusz pályaudvar pályázati önerő kiegészítés</t>
  </si>
  <si>
    <t>Lakótelkek kialakítása</t>
  </si>
  <si>
    <t>Panelprogram forrás kiegészítés</t>
  </si>
  <si>
    <t>Bérpótló juttatás</t>
  </si>
  <si>
    <t>Mozgáskorlátozottak közlekedési támogatás (882125)</t>
  </si>
  <si>
    <t>Mozgáskorlátozottak közlekedési támogatása</t>
  </si>
  <si>
    <t>Óvodáztatási támogatás (882119)</t>
  </si>
  <si>
    <t>Óvodáztatási támogatás</t>
  </si>
  <si>
    <t>2011. évi</t>
  </si>
  <si>
    <t>Fordított ÁFA</t>
  </si>
  <si>
    <t>Támogatásértékű működési bevétel fejezeti kezelésű előirányzattól hazai programokra</t>
  </si>
  <si>
    <t>Táncsics Mihály Gimnázium Szülői Munkaközösségétől átvett pénzeszköz pavilon építéséhez</t>
  </si>
  <si>
    <t>Könyvtárhasználók igényeinek hatékonyabb kielégítését célzó szolgáltatások fejlesztése (TÁMOP-3.2.4/08/1)</t>
  </si>
  <si>
    <t>Könyvtári szolgáltatások összehangolt infrastruktúra fejlesztése Tudásdepó-expressz (TIOP-1.2.3-094-2009/0040)</t>
  </si>
  <si>
    <t>Közhatalmi bevételek</t>
  </si>
  <si>
    <t>Működési támogatások</t>
  </si>
  <si>
    <t>Felhalmozási bevételek</t>
  </si>
  <si>
    <t xml:space="preserve">II.1.1. </t>
  </si>
  <si>
    <t>II.1.2.</t>
  </si>
  <si>
    <t>II.1.3.</t>
  </si>
  <si>
    <t>I.1.1.</t>
  </si>
  <si>
    <t>I.1.2.</t>
  </si>
  <si>
    <t>I.1.3.</t>
  </si>
  <si>
    <t>I.1.4.</t>
  </si>
  <si>
    <t>I.1.5.</t>
  </si>
  <si>
    <t>I.2.2</t>
  </si>
  <si>
    <t>I.2.2.4.</t>
  </si>
  <si>
    <t>I.2.2.5.</t>
  </si>
  <si>
    <t>I.2.2.7.</t>
  </si>
  <si>
    <t>I.2.2.8.</t>
  </si>
  <si>
    <t>I.2.3.</t>
  </si>
  <si>
    <t>I.2.3.1.</t>
  </si>
  <si>
    <t>I.2.3.2.</t>
  </si>
  <si>
    <t>I.2.3.3.</t>
  </si>
  <si>
    <t>I.2.4.</t>
  </si>
  <si>
    <t>I.2.4.1.</t>
  </si>
  <si>
    <t>I.2.4.2.</t>
  </si>
  <si>
    <t>I.2.4.3.</t>
  </si>
  <si>
    <t>I.2.4.4.</t>
  </si>
  <si>
    <t>I.2.4.5.</t>
  </si>
  <si>
    <t>I.2.4.6.</t>
  </si>
  <si>
    <t>I.2.4.7.</t>
  </si>
  <si>
    <t>I.3.1.</t>
  </si>
  <si>
    <t>I.3.2.</t>
  </si>
  <si>
    <t>I.3.5.</t>
  </si>
  <si>
    <t>I.3.5.1.</t>
  </si>
  <si>
    <t>I.3.5.1.1.</t>
  </si>
  <si>
    <t>I.3.5.1.2.</t>
  </si>
  <si>
    <t>I.3.5.1.3.</t>
  </si>
  <si>
    <t>I.3.5.1.4.</t>
  </si>
  <si>
    <t>I.3.5.1.5.</t>
  </si>
  <si>
    <t>I.3.5.2.</t>
  </si>
  <si>
    <t>I.3.5.2.1.</t>
  </si>
  <si>
    <t>I.3.5.2.2.</t>
  </si>
  <si>
    <t>I.3.5.2.3.</t>
  </si>
  <si>
    <t>I.3.5.2.4.</t>
  </si>
  <si>
    <t>I.3.5.2.5.</t>
  </si>
  <si>
    <t>I.3.5.2.6.</t>
  </si>
  <si>
    <t>I.3.5.2.7.</t>
  </si>
  <si>
    <t>I.3.5.2.8.</t>
  </si>
  <si>
    <t>I.3.5.2.9.</t>
  </si>
  <si>
    <t>I.3.5.2.10.</t>
  </si>
  <si>
    <t>I.3.5.3.</t>
  </si>
  <si>
    <t>Egyéb működési bevételek</t>
  </si>
  <si>
    <t>I.4.1.</t>
  </si>
  <si>
    <t>I.4.1.1.</t>
  </si>
  <si>
    <t>I.4.1.1.1.</t>
  </si>
  <si>
    <t>I.4.1.1.2.</t>
  </si>
  <si>
    <t>I.4.1.1.3.</t>
  </si>
  <si>
    <t>I.4.1.2.</t>
  </si>
  <si>
    <t>I.4.1.2.1.</t>
  </si>
  <si>
    <t>I.4.1.2.2.</t>
  </si>
  <si>
    <t>I.4.1.2.3.</t>
  </si>
  <si>
    <t>I.4.1.3.</t>
  </si>
  <si>
    <t>I.4.1.3.1.</t>
  </si>
  <si>
    <t>I.4.1.3.2.</t>
  </si>
  <si>
    <t>I.4.1.7.</t>
  </si>
  <si>
    <t>I.4.1.7.1.</t>
  </si>
  <si>
    <t>I.4.1.7.2.</t>
  </si>
  <si>
    <t>I.4.1.7.3.</t>
  </si>
  <si>
    <t>I.4.1.8.</t>
  </si>
  <si>
    <t>I.4.1.8.1.</t>
  </si>
  <si>
    <t>II.1.1.2.</t>
  </si>
  <si>
    <t>II.1.1.3.</t>
  </si>
  <si>
    <t>II.1.2.1.</t>
  </si>
  <si>
    <t>II.1.2.2.</t>
  </si>
  <si>
    <t>II.1.2.3.</t>
  </si>
  <si>
    <t>II.1.3.1.</t>
  </si>
  <si>
    <t>II.3.</t>
  </si>
  <si>
    <t>Egyéb felhalmozási bevételek</t>
  </si>
  <si>
    <t>II.3.1.</t>
  </si>
  <si>
    <t>II.3.1.1.</t>
  </si>
  <si>
    <t>II.3.1.2.</t>
  </si>
  <si>
    <t>II.3.1.1.3.</t>
  </si>
  <si>
    <t>II.3.1.1.3.1.</t>
  </si>
  <si>
    <t>II.3.1.1.3.2.</t>
  </si>
  <si>
    <t>II.3.1.1.3.3.</t>
  </si>
  <si>
    <t>II.3.1.2.3.</t>
  </si>
  <si>
    <t>II.3.1.2.3.1.</t>
  </si>
  <si>
    <t>II.3.2.</t>
  </si>
  <si>
    <t>II.3.2.1.</t>
  </si>
  <si>
    <t>II.3.2.2.</t>
  </si>
  <si>
    <t>Beruházási célú pénzeszköz átvétel háztartásoktól</t>
  </si>
  <si>
    <t>Támogatási kölcsönök visszatérülése, igénybevétele</t>
  </si>
  <si>
    <t>III.1.1.</t>
  </si>
  <si>
    <t>III.1.1.2.</t>
  </si>
  <si>
    <t>III.1.1.2.1.</t>
  </si>
  <si>
    <t>V.1.1.</t>
  </si>
  <si>
    <t>V.1.2.</t>
  </si>
  <si>
    <t>POLGÁRMESTERI HIVATAL KÖLTSÉGVETÉSI BEVÉTELEK ÖSSZESEN (I.+II.+III.)</t>
  </si>
  <si>
    <t>Hitelek felvétele és kötvénykibocsátás bevételei</t>
  </si>
  <si>
    <t>VI.1.1.</t>
  </si>
  <si>
    <t>VI.1.2.</t>
  </si>
  <si>
    <t>VI.2.1.</t>
  </si>
  <si>
    <t>VI.2.2.</t>
  </si>
  <si>
    <t>VII.2.</t>
  </si>
  <si>
    <t>Működési célú hitel felvétele és kötvénykibocsátás működési célra</t>
  </si>
  <si>
    <t>Felhalmozási célú hitel felvétele és kötvénykibocsátás felhalmozási célra</t>
  </si>
  <si>
    <t>VII.1.1.</t>
  </si>
  <si>
    <t>VII.1.2.</t>
  </si>
  <si>
    <t>VII.2.1.</t>
  </si>
  <si>
    <t>VII.2.2.</t>
  </si>
  <si>
    <t>I.4.2.</t>
  </si>
  <si>
    <t>I.2.2.</t>
  </si>
  <si>
    <t>II.1.1.</t>
  </si>
  <si>
    <t>I.4.1.5.</t>
  </si>
  <si>
    <t>I.4.1.6.</t>
  </si>
  <si>
    <t>Számviteli, könyvvizsgálói, adószakértői tevékenység költségvetési bevételek összesen (I.+II.)</t>
  </si>
  <si>
    <t>Közhasznú foglalkoztatás költségvetési bevételek összesen (I.+II.)</t>
  </si>
  <si>
    <t>Irányító szervtől kapott támogatás</t>
  </si>
  <si>
    <t>Iskolai intézményi étkeztetés költségvetési bevételek összesen (I.+II.)</t>
  </si>
  <si>
    <t>Család- és nővédelmi egészségügyi gondozás költségvetési bevételek összesen (I.+II.)</t>
  </si>
  <si>
    <t>Ifjúság-egészségügyi gondozás költségvetési bevételek összesen (I.+II.)</t>
  </si>
  <si>
    <t>Pászti Miklós Alapfokú Művészetoktatási Intézmény költségvetési bevételek összesen (I.+II.)</t>
  </si>
  <si>
    <t>Radó Antal Könyvtár és Művelődési Központ költségvetési bevételek összesen (I.+II.)</t>
  </si>
  <si>
    <t>Nefelejcs Bölcsőde költségvetési bevételek összesen (I.+II.)</t>
  </si>
  <si>
    <t>Szociális Alapszolgáltatási Központ költségvetési bevételek összesen (I.+II.)</t>
  </si>
  <si>
    <t>Közcélú foglalkoztatás költségvetési bevételek összesen (I.+II.)</t>
  </si>
  <si>
    <t>Közmunka költségvetési bevételek összesen (I.+II.)</t>
  </si>
  <si>
    <t>Petőfi Sándor Általános Iskola költségvetési bevételek összesen (I.+II.)</t>
  </si>
  <si>
    <t>Dr. Zimmermann Ágoston Általános Iskola költségvetési bevételek összesen (I.+II.)</t>
  </si>
  <si>
    <t>Napsugár Óvoda költségvetési bevételek összesen (I.+II.)</t>
  </si>
  <si>
    <t>Pitypang Óvoda költségvetési bevételek összesen (I.+II.)</t>
  </si>
  <si>
    <t>Meseház Óvoda költségvetési bevételek összesen (I.+II.)</t>
  </si>
  <si>
    <t>Városi Kórház- Rendelőintézet költségvetési bevételek összesen (I.+II.)</t>
  </si>
  <si>
    <t>POLGÁRMESTERI HIVATAL FINANSZÍROZÁSI BEVÉTELEK ÖSSZESEN (V.+VI.+VII.)</t>
  </si>
  <si>
    <t>POLGÁRMESTERI HIVATAL (KISEBBSÉGI ÖNKORMÁNYZAT NÉLKÜL)</t>
  </si>
  <si>
    <t>POLGÁRMESTERI HIVATAL KÖLTSÉGVETÉSI BEVÉTELEK ÖSSZESEN (I.+II.+III.)(KISEBBSÉGI ÖNKORMÁNYZAT NÉLKÜL)</t>
  </si>
  <si>
    <t>POLGÁRMESTERI HIVATAL FINANSZÍROZÁSI BEVÉTELEI ÖSSZESEN (V.+VI.+VII.) (KISEBBSÉGI ÖNKORMÁNYZAT NÉLKÜL)</t>
  </si>
  <si>
    <t>Irányító szervtől kapott támogatás (Kisebbségi Önkormányzatok)</t>
  </si>
  <si>
    <t>INTÉZMÉNYEK KÖLTSÉGVETÉSI BEVÉTELEI ÖSSZESEN (I.+II.)</t>
  </si>
  <si>
    <t>MÓR VÁROSI ÖNKORMÁNYZAT KÖLTSÉGVETÉSI BEVÉTELEK ÖSSZESEN (I.+II.+III.)</t>
  </si>
  <si>
    <t>MÓR VÁROSI ÖNKORMÁNYZAT FINANSZÍROZÁSI BEVÉTELEK ÖSSZESEN (V.+VI.+VII.)</t>
  </si>
  <si>
    <t>Tájékoztatásul: Irányító szervtől kapott támogatás (Kisebbségi Önkormányzatok)</t>
  </si>
  <si>
    <t>A</t>
  </si>
  <si>
    <t>B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</si>
  <si>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</si>
  <si>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</si>
  <si>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</si>
  <si>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</si>
  <si>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</si>
  <si>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</si>
  <si>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</si>
  <si>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</si>
  <si>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</si>
  <si>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</si>
  <si>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</si>
  <si>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</si>
  <si>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</si>
  <si>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</si>
  <si>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</si>
  <si>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</si>
  <si>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</si>
  <si>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</si>
  <si>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</si>
  <si>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</si>
  <si>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</si>
  <si>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</si>
  <si>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</si>
  <si>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</si>
  <si>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</si>
  <si>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</si>
  <si>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</si>
  <si>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</si>
  <si>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</si>
  <si>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</si>
  <si>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</si>
  <si>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</si>
  <si>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</si>
  <si>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</si>
  <si>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</si>
  <si>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</si>
  <si>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</si>
  <si>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</si>
  <si>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</si>
  <si>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</si>
  <si>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</si>
  <si>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</si>
  <si>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</si>
  <si>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</si>
  <si>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</si>
  <si>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</si>
  <si>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</si>
  <si>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</si>
  <si>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</si>
  <si>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</si>
  <si>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</si>
  <si>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</si>
  <si>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</si>
  <si>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</si>
  <si>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</si>
  <si>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</si>
  <si>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</si>
  <si>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</si>
  <si>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</si>
  <si>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</si>
  <si>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</si>
  <si>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</si>
  <si>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</si>
  <si>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</si>
  <si>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</si>
  <si>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</si>
  <si>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</si>
  <si>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</si>
  <si>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</si>
  <si>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</si>
  <si>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</si>
  <si>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</si>
  <si>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</si>
  <si>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</si>
  <si>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</si>
  <si>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</si>
  <si>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</si>
  <si>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</si>
  <si>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</si>
  <si>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</si>
  <si>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</si>
  <si>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</si>
  <si>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</si>
  <si>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</si>
  <si>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</si>
  <si>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</si>
  <si>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</si>
  <si>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</si>
  <si>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</si>
  <si>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</si>
  <si>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</si>
  <si>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</si>
  <si>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</si>
  <si>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</si>
  <si>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</si>
  <si>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</si>
  <si>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</si>
  <si>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</si>
  <si>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</si>
  <si>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</si>
  <si>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</si>
  <si>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</si>
  <si>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</si>
  <si>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</si>
  <si>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</si>
  <si>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</si>
  <si>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</si>
  <si>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</si>
  <si>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</si>
  <si>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</si>
  <si>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</si>
  <si>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</si>
  <si>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</si>
  <si>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</si>
  <si>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</si>
  <si>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</si>
  <si>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</si>
  <si>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</si>
  <si>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</si>
  <si>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</si>
  <si>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</si>
  <si>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</si>
  <si>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</si>
  <si>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</si>
  <si>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</si>
  <si>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</si>
  <si>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</si>
  <si>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</si>
  <si>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</si>
  <si>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</si>
  <si>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</si>
  <si>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</si>
  <si>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</si>
  <si>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</si>
  <si>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</si>
  <si>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</si>
  <si>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</si>
  <si>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</si>
  <si>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</si>
  <si>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</si>
  <si>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</si>
  <si>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</si>
  <si>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</si>
  <si>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</si>
  <si>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</si>
  <si>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</si>
  <si>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</si>
  <si>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</si>
  <si>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</si>
  <si>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</si>
  <si>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</si>
  <si>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</si>
  <si>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</si>
  <si>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</si>
  <si>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</si>
  <si>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</si>
  <si>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</si>
  <si>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</si>
  <si>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</si>
  <si>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</si>
  <si>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</si>
  <si>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</si>
  <si>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</si>
  <si>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</si>
  <si>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</si>
  <si>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</si>
  <si>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</si>
  <si>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</si>
  <si>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</si>
  <si>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</si>
  <si>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</si>
  <si>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</si>
  <si>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</si>
  <si>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</si>
  <si>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</si>
  <si>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</si>
  <si>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</si>
  <si>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</si>
  <si>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</si>
  <si>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</si>
  <si>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</si>
  <si>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</si>
  <si>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</si>
  <si>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</si>
  <si>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</si>
  <si>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</si>
  <si>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</si>
  <si>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</si>
  <si>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</si>
  <si>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</si>
  <si>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</si>
  <si>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</si>
  <si>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</si>
  <si>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</si>
  <si>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</si>
  <si>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</si>
  <si>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</si>
  <si>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</si>
  <si>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</si>
  <si>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</si>
  <si>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</si>
  <si>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</si>
  <si>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</si>
  <si>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</si>
  <si>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</si>
  <si>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</si>
  <si>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</si>
  <si>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</si>
  <si>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</si>
  <si>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</si>
  <si>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</si>
  <si>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</si>
  <si>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</si>
  <si>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</si>
  <si>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</si>
  <si>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</si>
  <si>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</si>
  <si>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</si>
  <si>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</si>
  <si>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</si>
  <si>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</si>
  <si>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</si>
  <si>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</si>
  <si>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</si>
  <si>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</si>
  <si>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</si>
  <si>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</si>
  <si>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</si>
  <si>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</si>
  <si>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</si>
  <si>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</si>
  <si>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</si>
  <si>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</si>
  <si>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</si>
  <si>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</si>
  <si>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</si>
  <si>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</si>
  <si>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</si>
  <si>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</si>
  <si>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</si>
  <si>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</si>
  <si>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</si>
  <si>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</si>
  <si>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</si>
  <si>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</si>
  <si>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</si>
  <si>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</si>
  <si>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</si>
  <si>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</si>
  <si>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</si>
  <si>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</si>
  <si>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</si>
  <si>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</si>
  <si>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</si>
  <si>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</si>
  <si>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</si>
  <si>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</si>
  <si>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</si>
  <si>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</si>
  <si>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</si>
  <si>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</si>
  <si>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</si>
  <si>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</si>
  <si>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</si>
  <si>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</si>
  <si>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</si>
  <si>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</si>
  <si>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</si>
  <si>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</si>
  <si>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</si>
  <si>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</si>
  <si>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</si>
  <si>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</si>
  <si>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</si>
  <si>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</si>
  <si>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</si>
  <si>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</si>
  <si>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</si>
  <si>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</si>
  <si>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</si>
  <si>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</si>
  <si>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</si>
  <si>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</si>
  <si>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</si>
  <si>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</si>
  <si>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</si>
  <si>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</si>
  <si>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</si>
  <si>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</si>
  <si>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</si>
  <si>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</si>
  <si>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</si>
  <si>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</si>
  <si>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</si>
  <si>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</si>
  <si>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</si>
  <si>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</si>
  <si>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</si>
  <si>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</si>
  <si>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</si>
  <si>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</si>
  <si>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</si>
  <si>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</si>
  <si>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</si>
  <si>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</si>
  <si>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</si>
  <si>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</si>
  <si>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</si>
  <si>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</si>
  <si>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</si>
  <si>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</si>
  <si>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</si>
  <si>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</si>
  <si>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</si>
  <si>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</si>
  <si>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</si>
  <si>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</si>
  <si>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</si>
  <si>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</si>
  <si>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</si>
  <si>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</si>
  <si>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</si>
  <si>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</si>
  <si>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</si>
  <si>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</si>
  <si>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</si>
  <si>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</si>
  <si>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</si>
  <si>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</si>
  <si>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</si>
  <si>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</si>
  <si>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</si>
  <si>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</si>
  <si>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</si>
  <si>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</si>
  <si>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</si>
  <si>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</si>
  <si>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</si>
  <si>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</si>
  <si>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</si>
  <si>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</si>
  <si>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</si>
  <si>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</si>
  <si>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</si>
  <si>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</si>
  <si>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</si>
  <si>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</si>
  <si>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</si>
  <si>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</si>
  <si>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</si>
  <si>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</si>
  <si>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</si>
  <si>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</si>
  <si>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</si>
  <si>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</si>
  <si>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</si>
  <si>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</si>
  <si>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</si>
  <si>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</si>
  <si>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</si>
  <si>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</si>
  <si>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</si>
  <si>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</si>
  <si>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</si>
  <si>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</si>
  <si>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</si>
  <si>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</si>
  <si>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</si>
  <si>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</si>
  <si>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</si>
  <si>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</si>
  <si>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</si>
  <si>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</si>
  <si>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</si>
  <si>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</si>
  <si>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</si>
  <si>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</si>
  <si>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</si>
  <si>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</si>
  <si>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</si>
  <si>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</si>
  <si>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</si>
  <si>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</si>
  <si>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</si>
  <si>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</si>
  <si>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</si>
  <si>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</si>
  <si>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</si>
  <si>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</si>
  <si>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</si>
  <si>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</si>
  <si>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</si>
  <si>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</si>
  <si>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</si>
  <si>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</si>
  <si>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</si>
  <si>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</si>
  <si>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</si>
  <si>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</si>
  <si>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</si>
  <si>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</si>
  <si>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</si>
  <si>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</si>
  <si>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</si>
  <si>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</si>
  <si>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</si>
  <si>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</si>
  <si>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</si>
  <si>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</si>
  <si>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</si>
  <si>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</si>
  <si>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</si>
  <si>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</si>
  <si>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</si>
  <si>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</si>
  <si>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</si>
  <si>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</si>
  <si>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</si>
  <si>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</si>
  <si>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</si>
  <si>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</si>
  <si>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</si>
  <si>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</si>
  <si>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</si>
  <si>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</si>
  <si>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</si>
  <si>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</si>
  <si>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</si>
  <si>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</si>
  <si>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</si>
  <si>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</si>
  <si>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</si>
  <si>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</si>
  <si>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</si>
  <si>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</si>
  <si>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</si>
  <si>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</si>
  <si>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</si>
  <si>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</si>
  <si>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</si>
  <si>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</si>
  <si>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</si>
  <si>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</si>
  <si>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</si>
  <si>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</si>
  <si>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</si>
  <si>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</si>
  <si>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</si>
  <si>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</si>
  <si>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</si>
  <si>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</si>
  <si>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</si>
  <si>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</si>
  <si>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</si>
  <si>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</si>
  <si>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</si>
  <si>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</si>
  <si>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</si>
  <si>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</si>
  <si>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</si>
  <si>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</si>
  <si>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</si>
  <si>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</si>
  <si>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</si>
  <si>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</si>
  <si>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</si>
  <si>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</si>
  <si>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</si>
  <si>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</si>
  <si>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</si>
  <si>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</si>
  <si>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</si>
  <si>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</si>
  <si>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</si>
  <si>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</si>
  <si>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</si>
  <si>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</si>
  <si>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</si>
  <si>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</si>
  <si>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</si>
  <si>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</si>
  <si>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</si>
  <si>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</si>
  <si>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</si>
  <si>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</si>
  <si>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</si>
  <si>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</si>
  <si>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</si>
  <si>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</si>
  <si>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</si>
  <si>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</si>
  <si>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</si>
  <si>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</si>
  <si>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</si>
  <si>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</si>
  <si>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</si>
  <si>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</si>
  <si>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</si>
  <si>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</si>
  <si>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</si>
  <si>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</si>
  <si>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</si>
  <si>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</si>
  <si>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</si>
  <si>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</si>
  <si>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</si>
  <si>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</si>
  <si>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</si>
  <si>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</si>
  <si>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</si>
  <si>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</si>
  <si>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</si>
  <si>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</si>
  <si>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</si>
  <si>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</si>
  <si>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</si>
  <si>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</si>
  <si>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</si>
  <si>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</si>
  <si>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</si>
  <si>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</si>
  <si>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</si>
  <si>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</si>
  <si>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</si>
  <si>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</si>
  <si>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</si>
  <si>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</si>
  <si>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</si>
  <si>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</si>
  <si>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</si>
  <si>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</si>
  <si>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</si>
  <si>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</si>
  <si>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</si>
  <si>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</si>
  <si>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</si>
  <si>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</si>
  <si>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</si>
  <si>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</si>
  <si>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</si>
  <si>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</si>
  <si>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</si>
  <si>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</si>
  <si>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</si>
  <si>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</si>
  <si>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</si>
  <si>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</si>
  <si>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</si>
  <si>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</si>
  <si>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</si>
  <si>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</si>
  <si>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</si>
  <si>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</si>
  <si>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</si>
  <si>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</si>
  <si>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</si>
  <si>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</si>
  <si>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</si>
  <si>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</si>
  <si>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</si>
  <si>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</si>
  <si>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</si>
  <si>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</si>
  <si>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</si>
  <si>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</si>
  <si>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</si>
  <si>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</si>
  <si>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</si>
  <si>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</si>
  <si>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</si>
  <si>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</si>
  <si>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</si>
  <si>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</si>
  <si>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</si>
  <si>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</si>
  <si>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</si>
  <si>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</si>
  <si>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</si>
  <si>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</si>
  <si>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</si>
  <si>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</si>
  <si>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</si>
  <si>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</si>
  <si>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</si>
  <si>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</si>
  <si>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</si>
  <si>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</si>
  <si>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</si>
  <si>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</si>
  <si>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</si>
  <si>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</si>
  <si>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</si>
  <si>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</si>
  <si>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</si>
  <si>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</si>
  <si>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</si>
  <si>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</si>
  <si>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</si>
  <si>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</si>
  <si>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</si>
  <si>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</si>
  <si>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</si>
  <si>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</si>
  <si>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</si>
  <si>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</si>
  <si>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</si>
  <si>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</si>
  <si>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</si>
  <si>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</si>
  <si>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</si>
  <si>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</si>
  <si>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</si>
  <si>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</si>
  <si>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</si>
  <si>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</si>
  <si>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</si>
  <si>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</si>
  <si>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</si>
  <si>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</si>
  <si>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</si>
  <si>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</si>
  <si>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</si>
  <si>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</si>
  <si>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</si>
  <si>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</si>
  <si>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</si>
  <si>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</si>
  <si>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</si>
  <si>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</si>
  <si>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</si>
  <si>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</si>
  <si>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</si>
  <si>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</si>
  <si>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</si>
  <si>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</si>
  <si>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</si>
  <si>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</si>
  <si>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</si>
  <si>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</si>
  <si>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</si>
  <si>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</si>
  <si>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</si>
  <si>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</si>
  <si>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</si>
  <si>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</si>
  <si>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</si>
  <si>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</si>
  <si>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</si>
  <si>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</si>
  <si>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</si>
  <si>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</si>
  <si>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</si>
  <si>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</si>
  <si>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</si>
  <si>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</si>
  <si>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</si>
  <si>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</si>
  <si>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</si>
  <si>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</si>
  <si>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</si>
  <si>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</si>
  <si>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</si>
  <si>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</si>
  <si>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</si>
  <si>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</si>
  <si>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</si>
  <si>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</si>
  <si>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</si>
  <si>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</si>
  <si>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</si>
  <si>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</si>
  <si>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</si>
  <si>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</si>
  <si>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</si>
  <si>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</si>
  <si>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</si>
  <si>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</si>
  <si>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</si>
  <si>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</si>
  <si>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</si>
  <si>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</si>
  <si>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</si>
  <si>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</si>
  <si>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</si>
  <si>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</si>
  <si>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</si>
  <si>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</si>
  <si>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</si>
  <si>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</si>
  <si>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</si>
  <si>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</si>
  <si>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</si>
  <si>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</si>
  <si>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</si>
  <si>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</si>
  <si>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</si>
  <si>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</si>
  <si>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</si>
  <si>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</si>
  <si>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</si>
  <si>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</si>
  <si>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</si>
  <si>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</si>
  <si>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</si>
  <si>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</si>
  <si>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</si>
  <si>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</si>
  <si>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</si>
  <si>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</si>
  <si>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</si>
  <si>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</si>
  <si>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</si>
  <si>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</si>
  <si>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</si>
  <si>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</si>
  <si>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</si>
  <si>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</si>
  <si>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</si>
  <si>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</si>
  <si>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</si>
  <si>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</si>
  <si>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</si>
  <si>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</si>
  <si>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</si>
  <si>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</si>
  <si>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</si>
  <si>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</si>
  <si>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</si>
  <si>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</si>
  <si>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</si>
  <si>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</si>
  <si>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</si>
  <si>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</si>
  <si>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</si>
  <si>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</si>
  <si>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</si>
  <si>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</si>
  <si>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</si>
  <si>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</si>
  <si>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</si>
  <si>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</si>
  <si>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</si>
  <si>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</si>
  <si>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</si>
  <si>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</si>
  <si>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</si>
  <si>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</si>
  <si>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</si>
  <si>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</si>
  <si>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</si>
  <si>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</si>
  <si>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</si>
  <si>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</si>
  <si>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</si>
  <si>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</si>
  <si>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</si>
  <si>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</si>
  <si>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</si>
  <si>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</si>
  <si>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</si>
  <si>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</si>
  <si>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</si>
  <si>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</si>
  <si>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</si>
  <si>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</si>
  <si>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</si>
  <si>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</si>
  <si>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</si>
  <si>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</si>
  <si>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</si>
  <si>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</si>
  <si>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</si>
  <si>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</si>
  <si>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</si>
  <si>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</si>
  <si>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</si>
  <si>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</si>
  <si>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</si>
  <si>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</si>
  <si>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</si>
  <si>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</si>
  <si>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</si>
  <si>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</si>
  <si>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</si>
  <si>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</si>
  <si>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</si>
  <si>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</si>
  <si>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</si>
  <si>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</si>
  <si>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</si>
  <si>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</si>
  <si>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</si>
  <si>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</si>
  <si>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</si>
  <si>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</si>
  <si>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</si>
  <si>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</si>
  <si>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</si>
  <si>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</si>
  <si>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</si>
  <si>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</si>
  <si>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</si>
  <si>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</si>
  <si>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</si>
  <si>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</si>
  <si>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</si>
  <si>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</si>
  <si>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</si>
  <si>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</si>
  <si>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</si>
  <si>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</si>
  <si>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</si>
  <si>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</si>
  <si>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</si>
  <si>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</si>
  <si>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</si>
  <si>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</si>
  <si>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</si>
  <si>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</si>
  <si>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</si>
  <si>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</si>
  <si>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</si>
  <si>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</si>
  <si>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</si>
  <si>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</si>
  <si>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</si>
  <si>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</si>
  <si>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</si>
  <si>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</si>
  <si>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</si>
  <si>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</si>
  <si>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</si>
  <si>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</si>
  <si>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</si>
  <si>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</si>
  <si>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</si>
  <si>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</si>
  <si>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</si>
  <si>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</si>
  <si>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</si>
  <si>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</si>
  <si>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</si>
  <si>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</si>
  <si>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</si>
  <si>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</si>
  <si>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</si>
  <si>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</si>
  <si>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</si>
  <si>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</si>
  <si>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</si>
  <si>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</si>
  <si>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</si>
  <si>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</si>
  <si>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</si>
  <si>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</si>
  <si>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</si>
  <si>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</si>
  <si>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</si>
  <si>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</si>
  <si>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</si>
  <si>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</si>
  <si>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</si>
  <si>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</si>
  <si>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</si>
  <si>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</si>
  <si>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</si>
  <si>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</si>
  <si>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</si>
  <si>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</si>
  <si>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</si>
  <si>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</si>
  <si>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</si>
  <si>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</si>
  <si>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</si>
  <si>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</si>
  <si>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</si>
  <si>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</si>
  <si>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</si>
  <si>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</si>
  <si>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</si>
  <si>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</si>
  <si>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</si>
  <si>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</si>
  <si>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</si>
  <si>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</si>
  <si>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</si>
  <si>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</si>
  <si>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</si>
  <si>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</si>
  <si>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</si>
  <si>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</si>
  <si>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</si>
  <si>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</si>
  <si>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</si>
  <si>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</si>
  <si>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</si>
  <si>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</si>
  <si>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</si>
  <si>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</si>
  <si>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</si>
  <si>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</si>
  <si>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</si>
  <si>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</si>
  <si>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</si>
  <si>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</si>
  <si>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</si>
  <si>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</si>
  <si>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</si>
  <si>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</si>
  <si>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Dologi és egyéb folyó kiadások</t>
  </si>
  <si>
    <t>Beruházási kiadások ÁFÁ-val</t>
  </si>
  <si>
    <t>Egyéb működési kiadások</t>
  </si>
  <si>
    <t>Működési célú pénzeszközátadás államháztartáson kívülre</t>
  </si>
  <si>
    <t>I.4.3.</t>
  </si>
  <si>
    <t>Társadalom-, szociálpolitikai és egyéb juttatás, támogatás</t>
  </si>
  <si>
    <t>I.4.4.</t>
  </si>
  <si>
    <t>Előző évi működési célú előirányzat-maradvány, pénzmaradvány átadás</t>
  </si>
  <si>
    <t>I.5.</t>
  </si>
  <si>
    <t>II.2.</t>
  </si>
  <si>
    <t>Egyéb felhalmozási kiadások</t>
  </si>
  <si>
    <t>Támogatásértékű felhalmozási kiadások</t>
  </si>
  <si>
    <t>II.3.3.</t>
  </si>
  <si>
    <t>Előző évi felhalmozási célú előirányzat-maradvány, pénzmaradvány átadás</t>
  </si>
  <si>
    <t>Felújítási kiadások ÁFÁ-val</t>
  </si>
  <si>
    <t>Támogatási kölcsönök nyújtása, törlesztése</t>
  </si>
  <si>
    <t xml:space="preserve">Ellátottak pénzbeli juttatása </t>
  </si>
  <si>
    <t>V.2.1.</t>
  </si>
  <si>
    <t>V.2.2.</t>
  </si>
  <si>
    <t>II.1</t>
  </si>
  <si>
    <t>Beruházási kiadások Áfá-val</t>
  </si>
  <si>
    <t>Dologi  és egyéb folyó kiadások</t>
  </si>
  <si>
    <t>Működési célú pénzeszköz átadás államháztartáson kívülre</t>
  </si>
  <si>
    <t>Hitelek törlesztése és kötvénybeváltás kiadásai</t>
  </si>
  <si>
    <t>Működési célú hitel törlesztése és működési célú kötvénybeváltás kiadásai</t>
  </si>
  <si>
    <t>Felhalmozási célú hitel törlesztése és felhalmozási célú kötvénybeváltás kiadása</t>
  </si>
  <si>
    <t>IX.1.</t>
  </si>
  <si>
    <t>Támogatásértékű működési kiadások</t>
  </si>
  <si>
    <t xml:space="preserve">VIII. </t>
  </si>
  <si>
    <t>C</t>
  </si>
  <si>
    <t>D</t>
  </si>
  <si>
    <t>Áfa bevételek, visszatérülések</t>
  </si>
  <si>
    <t>Mór Városi TV Kft. támogatása</t>
  </si>
  <si>
    <t>Bányász-telep Beruházó Vízi közmű Társulat kezességvállalás</t>
  </si>
  <si>
    <t>NAS beszerzés Recovery rendszerhez</t>
  </si>
  <si>
    <t>PRINTER MANAGER beszerzés</t>
  </si>
  <si>
    <t>HACCP rendszer fenntartásához előírt nagy értékű tárgyi eszköz beszerzések</t>
  </si>
  <si>
    <t>HACCP rendszer fenntartásához előírt nagy értékű eszköz beszerzések</t>
  </si>
  <si>
    <t>2. melléklet</t>
  </si>
  <si>
    <t>II.4.</t>
  </si>
  <si>
    <t>Befektetési célú részesedések vásárlása</t>
  </si>
  <si>
    <t>II.4.1.</t>
  </si>
  <si>
    <t>II.4.2.</t>
  </si>
  <si>
    <t>Előző évek előirányzat maradványának, pénzmaradványának és vállalkozási maradványának igénybevétele</t>
  </si>
  <si>
    <t>V.2.</t>
  </si>
  <si>
    <t>INTÉZMÉNYEK KÖLTSÉGVETÉSI HIÁNY BELSŐ FINANSZÍROZÁSÁRA SZOLGÁLÓ PÉNZFORGALOM NÉLKÜLI BEVÉTELEI</t>
  </si>
  <si>
    <t>MÓR VÁROSI ÖNKORMÁNYZAT KÖLTSÉGVETÉSI HIÁNY BELSŐ FINANSZÍROZÁSÁRA SZOLGÁLÓ PÉNZFORGALOM NÉLKÜLI BEVÉTELEI</t>
  </si>
  <si>
    <t>MÓR VÁROSI ÖNKORMÁNYZAT KÖLTSÉGVETÉSI HIÁNY BELSŐ FINANSZÍROZÁSÁT MEGHALADÓ ÖSSZEGÉNEK KÜLSŐ FINANSZÍROZÁSÁRA SZOLGÁLÓ BEVÉTELEI</t>
  </si>
  <si>
    <t>POLGÁRMESTERI HIVATAL KÖLTSÉGVETÉSI HIÁNY BELSŐ FINANSZÍROZÁSÁRA SZOLGÁLÓ PÉNZFORGALOM NÉLKÜLI BEVÉTELEI (KISEBBSÉGI ÖNKORMÁNYZAT NÉLKÜL)</t>
  </si>
  <si>
    <t>POLGÁRMESTERI HIVATAL KÖLTSÉGVETÉSI HIÁNY BELSŐ FINANSZÍROZÁSÁT MEGHALADÓ ÖSSZEGÉNEK KÜLSŐ FINANSZÍROZÁSÁRA SZOLGÁLÓ BEVÉTELEI (KISEBBSÉGI ÖNKORMÁNYZAT NÉLKÜL)</t>
  </si>
  <si>
    <t>POLGÁRMESTERI HIVATAL KÖLTSÉGVETÉSI HIÁNY BELSŐ FINANSZÍROZÁSÁRA SZOLGÁLÓ PÉNZFORGALOM NÉLKÜLI BEVÉTELEI</t>
  </si>
  <si>
    <t>POLGÁRMESTERI HIVATAL KÖLTSÉGVETÉSI HIÁNY BELSŐ FINANSZÍROZÁSÁT MEGHALADÓ ÖSSZEGÉNEK KÜLSŐ FINANSZÍROZÁSÁRA SZOLGÁLÓ BEVÉTELEI</t>
  </si>
  <si>
    <t>INTÉZMÉNYI GONDNOKSÁG</t>
  </si>
  <si>
    <t>Számviteli, könyvvizsgálói, adószakértői tevékenység költségvetési hiány belső finanszírozására szolgáló pénzforgalom nélküli bevételei</t>
  </si>
  <si>
    <t>Közhasznú foglalkoztatás költségvetési hiány belső finanszírozására szolgáló pénzforgalom nélküli bevételei</t>
  </si>
  <si>
    <t>Iskolai intézményi étkeztetés költségvetési hiány belső finanszírozására szolgáló pénzforgalom nélküli bevételei</t>
  </si>
  <si>
    <t>Család- és nővédelmi egészségügyi gondozás költségvetési hiány belső finanszírozására szolgáló pénzforgalom nélküli bevételei</t>
  </si>
  <si>
    <t>Ifjúság-egészségügyi gondozás költségvetési hiány belső finanszírozására szolgáló pénzforgalom nélküli bevételei</t>
  </si>
  <si>
    <t>Pászti Miklós Alapfokú Művészetoktatási Intézmény költségvetési hiány belső finanszírozására szolgáló pénzforgalom nélküli bevételei</t>
  </si>
  <si>
    <t>Radó Antal Könyvtár és Művelődési Központ költségvetési hiány belső finanszírozására szolgáló pénzforgalom nélküli bevételei</t>
  </si>
  <si>
    <t>Nefelejcs Bölcsőde költségvetési hiány belső finanszírozására szolgáló pénzforgalom nélküli bevételei</t>
  </si>
  <si>
    <t>Szociális Alapszolgáltatási Központ költségvetési hiány belső finanszírozására szolgáló pénzforgalom nélküli bevételei</t>
  </si>
  <si>
    <t>Közcélú foglalkoztatás költségvetési hiány belső finanszírozására szolgáló pénzforgalom nélküli bevételei</t>
  </si>
  <si>
    <t>Közmunka költségvetési hiány belső finanszírozására szolgáló pénzforgalom nélküli bevételei</t>
  </si>
  <si>
    <t>Petőfi Sándor Általános Iskola költségvetési hiány belső finanszírozására szolgáló pénzforgalom nélküli bevételei</t>
  </si>
  <si>
    <t>Dr. Zimmermann Ágoston Általános Iskola költségvetési hiány belső finanszírozására szolgáló pénzforgalom nélküli bevételei</t>
  </si>
  <si>
    <t>Napsugár Óvoda költségvetési hiány belső finanszírozására szolgáló pénzforgalom nélküli bevételei</t>
  </si>
  <si>
    <t>Pitypang Óvoda költségvetési hiány belső finanszírozására szolgáló pénzforgalom nélküli bevételei</t>
  </si>
  <si>
    <t>Meseház Óvoda költségvetési hiány belső finanszírozására szolgáló pénzforgalom nélküli bevételei</t>
  </si>
  <si>
    <t>Számviteli, könyvvizsgálói, adószakértői tevékenység finanszírozási bevételek összesen (V.)</t>
  </si>
  <si>
    <t>Közhasznú foglalkoztatás finanszírozási bevételek összesen (V.)</t>
  </si>
  <si>
    <t>Iskolai intézményi étkeztetés finanszírozási bevételek összesen (V.)</t>
  </si>
  <si>
    <t>Család- és nővédelmi egészségügyi gondozás finanszírozási bevételek összesen (V.)</t>
  </si>
  <si>
    <t>Ifjúság-egészségügyi gondozás finanszírozási bevételek összesen (V.)</t>
  </si>
  <si>
    <t>Pászti Miklós Alapfokú Művészetoktatási Intézmény finanszírozási bevételek összesen (V.)</t>
  </si>
  <si>
    <t>Radó Antal Könyvtár és Művelődési Központ finanszírozási bevételek összesen (V.)</t>
  </si>
  <si>
    <t>Nefelejcs Bölcsőde finanszírozási bevételek összesen (V.)</t>
  </si>
  <si>
    <t>Szociális Alapszolgáltatási Központ finanszírozási bevételek összesen (V.)</t>
  </si>
  <si>
    <t>Közcélú foglalkoztatás finanszírozási bevételek összesen (V.)</t>
  </si>
  <si>
    <t>Közmunka finanszírozási bevételek összesen (V.)</t>
  </si>
  <si>
    <t>Petőfi Sándor Általános Iskola finanszírozási bevételek összesen (V.)</t>
  </si>
  <si>
    <t>Dr. Zimmermann Ágoston Általános Iskola finanszírozási bevételek összesen (V.)</t>
  </si>
  <si>
    <t>Napsugár Óvoda finanszírozási bevételek összesen (V.)</t>
  </si>
  <si>
    <t>Pitypang Óvoda finanszírozási bevételek összesen (V.)</t>
  </si>
  <si>
    <t>Meseház Óvoda finanszírozási bevételek összesen (V.)</t>
  </si>
  <si>
    <t>Városi Kórház- Rendlőintézet költségvetési hiány belső finanszírozására szolgáló pénzforgalom nélküli bevételei</t>
  </si>
  <si>
    <t>Városi Kórház- Rendelőintézet finanszírozási bevételek összesen (V.)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</si>
  <si>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</si>
  <si>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</si>
  <si>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</si>
  <si>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</si>
  <si>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</si>
  <si>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</si>
  <si>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</si>
  <si>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</si>
  <si>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</si>
  <si>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</si>
  <si>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</si>
  <si>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</si>
  <si>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</si>
  <si>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</si>
  <si>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</si>
  <si>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</si>
  <si>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</si>
  <si>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</si>
  <si>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</si>
  <si>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</si>
  <si>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</si>
  <si>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</si>
  <si>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</si>
  <si>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</si>
  <si>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</si>
  <si>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</si>
  <si>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</si>
  <si>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</si>
  <si>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</si>
  <si>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</si>
  <si>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</si>
  <si>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</si>
  <si>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</si>
  <si>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</si>
  <si>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</si>
  <si>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</si>
  <si>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</si>
  <si>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</si>
  <si>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</si>
  <si>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</si>
  <si>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</si>
  <si>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</si>
  <si>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</si>
  <si>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</si>
  <si>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</si>
  <si>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</si>
  <si>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</si>
  <si>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</si>
  <si>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Móri Német Kisebbségi Önkormányzat</t>
  </si>
  <si>
    <t>Móri Német Kisebbségi Önkormányzat költségvetési bevételek összesen (I.+II.)</t>
  </si>
  <si>
    <t>Móri Német Kisebbségi Önkormányzat költségvetési hiány belső finanszírozására szolgáló pénzforgalom nélküli bevételei</t>
  </si>
  <si>
    <t>Móri Német Kisebbségi Önkormányzat finanszírozási bevételei összesen (V.)</t>
  </si>
  <si>
    <t>II.1.1.5.</t>
  </si>
  <si>
    <t>Járművek értékesítése</t>
  </si>
  <si>
    <t>Beruházási célú pénzeszközátvételek államháztartáson kívülről</t>
  </si>
  <si>
    <t>II.3.2.1.4.</t>
  </si>
  <si>
    <t>Beruházási célú pénzeszközátvétel vállalkozásoktól</t>
  </si>
  <si>
    <t>Beruházási célú pénzeszköz átvétel vállalkozásoktól</t>
  </si>
  <si>
    <t>III.3.2.1.</t>
  </si>
  <si>
    <t>Beruházási célú pénzeszköz átvételek államháztartáson kívülről</t>
  </si>
  <si>
    <t>II.3.2.1.3.</t>
  </si>
  <si>
    <t>II.3.2.1.3.1.</t>
  </si>
  <si>
    <t>II.3.2.1.4.1.</t>
  </si>
  <si>
    <t>Wekerle Sándor emlékmű és környezetének kialakítására átvett pénzeszköz</t>
  </si>
  <si>
    <t>Személygépkocsi beszerzés</t>
  </si>
  <si>
    <t>975.</t>
  </si>
  <si>
    <t>976.</t>
  </si>
  <si>
    <t>977.</t>
  </si>
  <si>
    <t>978.</t>
  </si>
  <si>
    <t>979.</t>
  </si>
  <si>
    <t>Wekerle Sándor emlékmű és környezet kialakítása</t>
  </si>
  <si>
    <t>Egyedi körzeti feladatok</t>
  </si>
  <si>
    <t>I.4.1.4.</t>
  </si>
  <si>
    <t>Támogatásértékű működési bevétel fejezeti kezelésű előirányzattól egyéb</t>
  </si>
  <si>
    <t>I.4.1.4.1.</t>
  </si>
  <si>
    <t>980.</t>
  </si>
  <si>
    <t>981.</t>
  </si>
  <si>
    <t>982.</t>
  </si>
  <si>
    <t>983.</t>
  </si>
  <si>
    <t>984.</t>
  </si>
  <si>
    <t>985.</t>
  </si>
  <si>
    <t>986.</t>
  </si>
  <si>
    <t>I.2.4.8.</t>
  </si>
  <si>
    <t>I.2.4.9.</t>
  </si>
  <si>
    <t>Garázsok bérleti díja</t>
  </si>
  <si>
    <t>Lakbér</t>
  </si>
  <si>
    <t>I.2.4.10.</t>
  </si>
  <si>
    <t>Nem lakáscélú helyiségek bérleti díja</t>
  </si>
  <si>
    <t>Környezetvédelmi és Vízügyi Minisztériumtól Vis Maior</t>
  </si>
  <si>
    <t>Mozgáskorlátozottak támogatása</t>
  </si>
  <si>
    <t>2009. évi adóerőképesség miatti elvonásból visszaigényelhető pénzeszköz</t>
  </si>
  <si>
    <t>Aktív kórházi ellátásokat kiváltó járóbeteg szolgáltatások fejlesztése (TIOP-2.1.3-07/1.) áfa kompenzáció</t>
  </si>
  <si>
    <t>INTÉZMÉNYEK FINANSZÍROZÁSI BEVÉTELEI ÖSSZESEN (V.)</t>
  </si>
  <si>
    <t>987.</t>
  </si>
  <si>
    <t>988.</t>
  </si>
  <si>
    <t>I.4.1.3.3.</t>
  </si>
  <si>
    <t>989.</t>
  </si>
  <si>
    <t>Értékmegőrző és funkcióbővítő város rehabilitáció</t>
  </si>
  <si>
    <t>B E V É T E L E K</t>
  </si>
  <si>
    <t>Sor-
szám</t>
  </si>
  <si>
    <t>Bevételi jogcím</t>
  </si>
  <si>
    <t>I. Önkormányzat működési bevételei (2+3)</t>
  </si>
  <si>
    <t>3.1.</t>
  </si>
  <si>
    <t>Illetékek</t>
  </si>
  <si>
    <t>3.2.</t>
  </si>
  <si>
    <t>3.3.</t>
  </si>
  <si>
    <t>3.4.</t>
  </si>
  <si>
    <t>Bírságok, egyéb bevételek</t>
  </si>
  <si>
    <t>4.1.</t>
  </si>
  <si>
    <t>4.2.</t>
  </si>
  <si>
    <t>Központosított előirányzatokból támogatás</t>
  </si>
  <si>
    <t>4.3.</t>
  </si>
  <si>
    <t>Színházi támogatás</t>
  </si>
  <si>
    <t>4.4.</t>
  </si>
  <si>
    <t>4.5.</t>
  </si>
  <si>
    <t>Kiegészítő támogatás</t>
  </si>
  <si>
    <t>4.6.</t>
  </si>
  <si>
    <t>Működésképtelen önkormányzatok támogatása</t>
  </si>
  <si>
    <t>4.7.</t>
  </si>
  <si>
    <t>4.7.1.</t>
  </si>
  <si>
    <t>Cél- címzett támogatás</t>
  </si>
  <si>
    <t>4.7.2.</t>
  </si>
  <si>
    <t>Fejlesztési és vis maior támogatás</t>
  </si>
  <si>
    <t>4.7.3.</t>
  </si>
  <si>
    <t>Egyéb fejlesztési támogatás</t>
  </si>
  <si>
    <t>5.1.</t>
  </si>
  <si>
    <t>5.2.</t>
  </si>
  <si>
    <t>5.3.</t>
  </si>
  <si>
    <t>Pénzügyi befektetésekből származó bevétel</t>
  </si>
  <si>
    <t>6.1.</t>
  </si>
  <si>
    <t>6.1.1.</t>
  </si>
  <si>
    <t>OEP-től átvett pénzeszköz</t>
  </si>
  <si>
    <t>6.1.2.</t>
  </si>
  <si>
    <t>EU-s támogatásból származó bevétel</t>
  </si>
  <si>
    <t>6.1.3.</t>
  </si>
  <si>
    <t>Elkülönített állami pénzalapoktól átvett pénzeszköz</t>
  </si>
  <si>
    <t>6.1.4.</t>
  </si>
  <si>
    <t>Egyéb kvi szervtől átvett támogatás</t>
  </si>
  <si>
    <t>6.2.</t>
  </si>
  <si>
    <t>6.2.1.</t>
  </si>
  <si>
    <t>6.2.2.</t>
  </si>
  <si>
    <t>6.2.3.</t>
  </si>
  <si>
    <t>6.2.4.</t>
  </si>
  <si>
    <t>6.3.</t>
  </si>
  <si>
    <t>6.4.</t>
  </si>
  <si>
    <t>7.1.</t>
  </si>
  <si>
    <t>Működési célú  kölcsön visszatérítése, igénybevétele</t>
  </si>
  <si>
    <t>7.2.</t>
  </si>
  <si>
    <t>Felhalmozási célú  kölcsön visszatérítése, igénybevétele</t>
  </si>
  <si>
    <t>KÖLTSÉGVETÉSI BEVÉTELEK ÖSSZESEN: (1+4+5+6+7)</t>
  </si>
  <si>
    <t xml:space="preserve">VI. Előző évi várható pénzmaradvány igénybevétele </t>
  </si>
  <si>
    <t>VII. Előző évi vállalkozási eredmény igénybevétele</t>
  </si>
  <si>
    <t>VIII. Finanszírozási célú műveletek bevétele (11.1+…+11.6)</t>
  </si>
  <si>
    <t>11.1.</t>
  </si>
  <si>
    <t>11.2.</t>
  </si>
  <si>
    <t>Likvid hitelek felvétele</t>
  </si>
  <si>
    <t>11.3.</t>
  </si>
  <si>
    <t>11.4.</t>
  </si>
  <si>
    <t>Forgatási célú belföldi értékpapírok kibocsátása, értékesítése</t>
  </si>
  <si>
    <t>11.5.</t>
  </si>
  <si>
    <t>Befektetési célú belföldi, külföldi értékpapírok kibocsátása, ért.</t>
  </si>
  <si>
    <t>11.6.</t>
  </si>
  <si>
    <t>Függő, átfutó, kiegyenlítő bevételek</t>
  </si>
  <si>
    <t>BEVÉTELEK ÖSSZESEN: (8+9+10+11)</t>
  </si>
  <si>
    <t>K I A D Á S O K</t>
  </si>
  <si>
    <t>Sor-szám</t>
  </si>
  <si>
    <t>Kiadási jogcímek</t>
  </si>
  <si>
    <t>1.1.</t>
  </si>
  <si>
    <t>Személyi  juttatások</t>
  </si>
  <si>
    <t>1.2.</t>
  </si>
  <si>
    <t>Egyéb folyó kiadások</t>
  </si>
  <si>
    <t>1.5</t>
  </si>
  <si>
    <t>Működési célú pénzmaradvány átadás</t>
  </si>
  <si>
    <t>1.6.</t>
  </si>
  <si>
    <t>1.7.</t>
  </si>
  <si>
    <t>1.8.</t>
  </si>
  <si>
    <t>Garancia és kezességvállalásból származó kifizetés</t>
  </si>
  <si>
    <t>1.9.</t>
  </si>
  <si>
    <t>Társadalom- és szociálpolitikai juttatások</t>
  </si>
  <si>
    <t>1.10.</t>
  </si>
  <si>
    <t>Ellátottak pénzbeli juttatása</t>
  </si>
  <si>
    <t>1.11.</t>
  </si>
  <si>
    <t>Pénzforgalom nélküli kiadások</t>
  </si>
  <si>
    <t>1.12.</t>
  </si>
  <si>
    <t>Kamatkiadások</t>
  </si>
  <si>
    <t>2.1.</t>
  </si>
  <si>
    <t>2.2.</t>
  </si>
  <si>
    <t>2.3.</t>
  </si>
  <si>
    <t>2.4.</t>
  </si>
  <si>
    <t>2.5.</t>
  </si>
  <si>
    <t>Pénzügyi befektetések kiadásai</t>
  </si>
  <si>
    <t>2.6.</t>
  </si>
  <si>
    <t>Felhalmozási célú pénzmaradvány átadás</t>
  </si>
  <si>
    <t>2.7.</t>
  </si>
  <si>
    <t>EU-s támogatásból megvalósuló projektek kiadásai</t>
  </si>
  <si>
    <t>Céltartalék</t>
  </si>
  <si>
    <t>IV.  Egyéb kiadások</t>
  </si>
  <si>
    <t>KÖLTSÉGVETÉSI KIADÁSOK ÖSSZESEN (1+2+3+4)</t>
  </si>
  <si>
    <t>VI. Finanszírozási célú műveletek kiadásai (6.1+…+6.6)</t>
  </si>
  <si>
    <t>Rövid lejáratú hitelek törlesztése</t>
  </si>
  <si>
    <t>Likvid hitelek törlesztése</t>
  </si>
  <si>
    <t>Hosszú lejáratú hitelek törlesztése</t>
  </si>
  <si>
    <t>Forgatási célú belföldi értékpapírok beváltása, vásárlása</t>
  </si>
  <si>
    <t>6.5.</t>
  </si>
  <si>
    <t>Befektetési célú belföldi, külföldi értékpapírok vásárlása bevált.</t>
  </si>
  <si>
    <t>6.6.</t>
  </si>
  <si>
    <t>Függő, átfutó, kiegyenlítő kiadások</t>
  </si>
  <si>
    <t xml:space="preserve"> KIADÁSOK ÖSSZESEN: (5+6)</t>
  </si>
  <si>
    <t>KÖLTSÉGVETÉSI BEVÉTELEK ÉS KIADÁSOK EGYENLEGE</t>
  </si>
  <si>
    <t>Költségvetési hiány, többlet ( költségvetési bevételek 8. sor - költségvetési kiadások 5. sor) (+/-)</t>
  </si>
  <si>
    <t>FINANSZÍROZÁSI CÉLÚ BEVÉTELEK ÉS KIADÁSOK EGYENLEGE</t>
  </si>
  <si>
    <t>Dologi  kiadások</t>
  </si>
  <si>
    <r>
      <t xml:space="preserve">II. Támogatások, kiegészítések </t>
    </r>
    <r>
      <rPr>
        <sz val="8"/>
        <rFont val="Arial"/>
        <family val="2"/>
      </rPr>
      <t>(4.1+…+4.7)</t>
    </r>
  </si>
  <si>
    <r>
      <t xml:space="preserve">IV. Véglegesen átvett pénzeszközök </t>
    </r>
    <r>
      <rPr>
        <sz val="8"/>
        <rFont val="Arial"/>
        <family val="2"/>
      </rPr>
      <t>(6.1+6.2+6.3+6.4)</t>
    </r>
  </si>
  <si>
    <r>
      <t xml:space="preserve">V. Támogatási kölcsön visszatérítése, igénybevétele  </t>
    </r>
    <r>
      <rPr>
        <sz val="8"/>
        <rFont val="Arial"/>
        <family val="2"/>
      </rPr>
      <t>(7.1+7.2)</t>
    </r>
  </si>
  <si>
    <r>
      <t xml:space="preserve">I. Működési célú kiadások </t>
    </r>
    <r>
      <rPr>
        <sz val="8"/>
        <rFont val="Arial"/>
        <family val="2"/>
      </rPr>
      <t>(1.1+…+1.12)</t>
    </r>
  </si>
  <si>
    <r>
      <t xml:space="preserve">III. Tartalékok </t>
    </r>
    <r>
      <rPr>
        <sz val="8"/>
        <rFont val="Arial"/>
        <family val="2"/>
      </rPr>
      <t>(3.1+...+3.2)</t>
    </r>
  </si>
  <si>
    <r>
      <t xml:space="preserve">Finanszírozási célú műveletek egyenlege </t>
    </r>
    <r>
      <rPr>
        <sz val="8"/>
        <rFont val="Arial"/>
        <family val="2"/>
      </rPr>
      <t>(1.1 - 1.2) +/-</t>
    </r>
  </si>
  <si>
    <t>2011. évi 
eredeti előirányzat</t>
  </si>
  <si>
    <t>2011. évi módosított előirányzat</t>
  </si>
  <si>
    <t>Intézményi beruházási kiadások</t>
  </si>
  <si>
    <t>Felújítás</t>
  </si>
  <si>
    <t>I/1. Intézményi működési bevételek</t>
  </si>
  <si>
    <r>
      <t xml:space="preserve">I/2. Önkormányzat sajátos műk. bevételei </t>
    </r>
    <r>
      <rPr>
        <sz val="8"/>
        <rFont val="Arial"/>
        <family val="2"/>
      </rPr>
      <t>(3.1+…+3.4)</t>
    </r>
  </si>
  <si>
    <t>Normatív kötött felhasználású  támogatás</t>
  </si>
  <si>
    <t>Fejlesztési célú támogatások (4.7.1+…+4.7.3)</t>
  </si>
  <si>
    <r>
      <t xml:space="preserve">III. Felhalmozási és tőkejellegű bevételek </t>
    </r>
    <r>
      <rPr>
        <sz val="8"/>
        <rFont val="Arial"/>
        <family val="2"/>
      </rPr>
      <t>(5.1+…+5.3)</t>
    </r>
  </si>
  <si>
    <t>Támogatásértékű felhalmozási bevételek (6.2.1.+…+6.2.4.)</t>
  </si>
  <si>
    <t>Felhalm. célú pénzeszk. átvétel államháztartáson kívülről</t>
  </si>
  <si>
    <t>1. melléklet</t>
  </si>
  <si>
    <t>eredeti</t>
  </si>
  <si>
    <t>módosított</t>
  </si>
  <si>
    <t>Bevételek</t>
  </si>
  <si>
    <t>EU támogatás</t>
  </si>
  <si>
    <t>Felhalmozási célú pénzmaradvány</t>
  </si>
  <si>
    <t>Felhalmozási célú pénzeszközátvétel</t>
  </si>
  <si>
    <t>Fejlesztéshez kapcsolódó működési bevétel</t>
  </si>
  <si>
    <t>Fejlesztési hitel</t>
  </si>
  <si>
    <t>Felhalmozási célú bevételek összesen:</t>
  </si>
  <si>
    <t>E</t>
  </si>
  <si>
    <t>F</t>
  </si>
  <si>
    <t>Beruházások, felújítások, támogatás értékű felhalmozási kiadások, felhalmozási célú pénzeszközátadások</t>
  </si>
  <si>
    <t>Fejlesz-tési hitelből</t>
  </si>
  <si>
    <t>Egyéb bevétel-ből</t>
  </si>
  <si>
    <t>Kötvényki-bocsátás bevételéből</t>
  </si>
  <si>
    <t>finanszírozott fejlesztések</t>
  </si>
  <si>
    <t>Áthúzódó</t>
  </si>
  <si>
    <t>2010. évi áthúzódó</t>
  </si>
  <si>
    <t>Bányász-telepi szennyvízcsatorna építés</t>
  </si>
  <si>
    <t>Házi orvosi szolgálatok bútorozása</t>
  </si>
  <si>
    <t>Petőfi Sándor Általános Iskola nyílászáró csere</t>
  </si>
  <si>
    <t>Mór, Béke ltp. építési telkek kialakítása</t>
  </si>
  <si>
    <t>Táncsics Mihály Gimnázium pavilon építés engedélye</t>
  </si>
  <si>
    <t>Ingatlan vásárlás Kossuth u. 10.</t>
  </si>
  <si>
    <t>Szociális Alapszolgáltatási Köpont Szociális alapszolgáltatások és gyermekjóléti alapellátások fejlesztése</t>
  </si>
  <si>
    <t>Városi Kórház Rendelőintézet Aktív kórházi ellátásokat kiváltó járóbeteg szolgáltatások fejlesztése</t>
  </si>
  <si>
    <t>Velegi úti gyalogoshíd építés</t>
  </si>
  <si>
    <t>Földterület vásárlás</t>
  </si>
  <si>
    <t>Számítógépes íróasztal beszerzés</t>
  </si>
  <si>
    <t>Számítástechnikai eszközök és szoftverek beszerzése</t>
  </si>
  <si>
    <t>Informatikai eszközbeszerzés, fejlesztés</t>
  </si>
  <si>
    <t>Könyvtári szolgáltatások összehangolt infrastruktúra fejlesztése</t>
  </si>
  <si>
    <t>Város-, községgazdálkodási m.n.s szolgáltatások (841403)</t>
  </si>
  <si>
    <t>Értékmegőrző és funkcióbővítő város rehabilitáció (KDOP-2009-3.1.1/B.)</t>
  </si>
  <si>
    <t>Zrínyi utcai játszótéren játszószerek bővítése, csapadékvíz elvezetés</t>
  </si>
  <si>
    <t>Térfigyelő kamera elhelyezése</t>
  </si>
  <si>
    <t>Városközpont rehabilitáció önerő</t>
  </si>
  <si>
    <t>HACCP</t>
  </si>
  <si>
    <t>Térfigyelő kamera-rendszer kiépítése</t>
  </si>
  <si>
    <t>Intézményi kisösszegű felújítás</t>
  </si>
  <si>
    <t>Lakás és nem lakáscélú helyiségek felújítása</t>
  </si>
  <si>
    <t>Tűzoltóságok technikai eszközeinek fejlesztése Tűzoltó Köztestület</t>
  </si>
  <si>
    <t>Tűzoltóságok technikai eszközeinek fejlesztése Hivatásos Önkormányzati Tűzoltóság</t>
  </si>
  <si>
    <t>Összesen:</t>
  </si>
  <si>
    <t>Végösszesen:</t>
  </si>
  <si>
    <t>G</t>
  </si>
  <si>
    <t>Módosított előirányzat</t>
  </si>
  <si>
    <t>V.1.3.</t>
  </si>
  <si>
    <t>Költségvetési kiutalás kiutalatlan támogatás miatt</t>
  </si>
  <si>
    <t>II.1.1.4.</t>
  </si>
  <si>
    <t>Gépek, berendezések és felszerelések értékesítése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</si>
  <si>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</si>
  <si>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</si>
  <si>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</si>
  <si>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</si>
  <si>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</si>
  <si>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</si>
  <si>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</si>
  <si>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</si>
  <si>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</si>
  <si>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</si>
  <si>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</si>
  <si>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</si>
  <si>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Szociális Alapszolgáltatási Központ Szociális Alapszolgáltatások és gyermekjóléti alapellátások fejlesztése</t>
  </si>
  <si>
    <t>Városi Kórház- Rendelőintézet Aktív kórházi ellátásokat kiváltó járóbeteg szolgáltatások fejlesztése</t>
  </si>
  <si>
    <t>Könyvtári szolgáltatások infrastrukturális fejlesztése TIOP-1.2.3/09/0040.</t>
  </si>
  <si>
    <t>Felhalmozási célú pénzeszköz átadás államháztartáson kívülre</t>
  </si>
  <si>
    <t>Városvédő és Szépítő Egyesület eészére Wekerle Sándor emlékmű készítésére</t>
  </si>
  <si>
    <t>Országos közutak átkelési szakaszain a forgalom csillapítása, gyalogosok védelmének növelése pályázati önerő</t>
  </si>
  <si>
    <t>Épületenergetikai fejlesztések megújuló energiaforrás hasznosítással kombinálva pályázati önerő</t>
  </si>
  <si>
    <t>Táncsics M. u. 27. alatti sportöltöző épület felújítása</t>
  </si>
  <si>
    <t>MFB Zrt. által meghirdetett fejlesztési hitel önerő</t>
  </si>
  <si>
    <t>Alba Civitan Rehabilitációs Nonprofit Kft.</t>
  </si>
  <si>
    <t>Non-profit szervezetek bornapi rendezvények támogatása</t>
  </si>
  <si>
    <t>Előző évi működési célú pénzmaradvány átadás</t>
  </si>
  <si>
    <t>Mosogatógép beszerzés</t>
  </si>
  <si>
    <t>Tetőfelújítás</t>
  </si>
  <si>
    <t>Orvosi műszerek beszerzése: házi betegápoláshoz fizikoterápiás eszközök, optikai műszer szemműtétekhez, sótalanító eszköz beszerzés, nyomásinfúziós automata műtőbe</t>
  </si>
  <si>
    <t>1002.</t>
  </si>
  <si>
    <t>1003.</t>
  </si>
  <si>
    <t>Mórhő Kft. működési támogatása</t>
  </si>
  <si>
    <t>Gépkocsi vásárlás</t>
  </si>
  <si>
    <t>2.8.</t>
  </si>
  <si>
    <r>
      <t xml:space="preserve">II. Felhalmozási és tőke jellegű kiadások </t>
    </r>
    <r>
      <rPr>
        <sz val="8"/>
        <rFont val="Arial"/>
        <family val="2"/>
      </rPr>
      <t>(2.1+…+2.8)</t>
    </r>
  </si>
  <si>
    <t>Kölcsön</t>
  </si>
  <si>
    <t>6.1.5.</t>
  </si>
  <si>
    <t>Egyéb támogatásértékű működési bevétel</t>
  </si>
  <si>
    <t>Támogatásértékű működési bevételek (6.1.1.+…+6.1.5.)</t>
  </si>
  <si>
    <t>Gyalogátkelőhely létesítése</t>
  </si>
  <si>
    <t>Sportöltöző épületének felújítása</t>
  </si>
  <si>
    <t>Épületenergetikai fejlesztés (Radnóti Miklós Általános Iskola)</t>
  </si>
  <si>
    <t>Intézményi Gondnokság</t>
  </si>
  <si>
    <t>Nefelejcs Bölcsőde: tetőfelújítás</t>
  </si>
  <si>
    <t>Orvosi műszer beszerzés</t>
  </si>
  <si>
    <t>Gépkocsi váráslás</t>
  </si>
  <si>
    <t>Működési hitelből / pénzmaradványból</t>
  </si>
  <si>
    <t>Városi TV Nonprofit Kft.: eszközvásárlás</t>
  </si>
  <si>
    <t>Lamberg-kastély épület felújítás</t>
  </si>
  <si>
    <t>Felhalmo-zási pénzmarad-ványból</t>
  </si>
  <si>
    <t>I.4.1.3.4.</t>
  </si>
  <si>
    <t>Könyvtári szolgáltatásk összehangolt infrastruktúra fejlesztése (TIOP-1.2.3-094/2009/004.)</t>
  </si>
  <si>
    <t>1004.</t>
  </si>
  <si>
    <t>Ingatlan forrás kiegészítés</t>
  </si>
  <si>
    <t>1. táblázat</t>
  </si>
  <si>
    <t>2. táblázat</t>
  </si>
  <si>
    <t>3. táblázat</t>
  </si>
  <si>
    <t>4. táblázat</t>
  </si>
  <si>
    <t>Finanszírozási célú műv. bevételei ( 1. táblázat 11. sor)</t>
  </si>
  <si>
    <t>Finanszírozási célú műv. kiadásai (2. táblázat 6. sor)</t>
  </si>
  <si>
    <t>Kiadások</t>
  </si>
  <si>
    <t>Tartalékok</t>
  </si>
  <si>
    <t>Költségvetési bevételek összesen:</t>
  </si>
  <si>
    <t>Költségvetési kiadások összesen:</t>
  </si>
  <si>
    <t>Forg. célú belf. értékpapírok beváltása</t>
  </si>
  <si>
    <t>Forgatási célú értékpapírok vásárlása</t>
  </si>
  <si>
    <t>Forg. célú belf. értékpapírok kibocsátása</t>
  </si>
  <si>
    <t>Bef. célú belföldi értékpap. beváltása</t>
  </si>
  <si>
    <t>Forgatási célú értékpapírok értékesítése</t>
  </si>
  <si>
    <t>Bef. célú értékpapírok vásárlása</t>
  </si>
  <si>
    <t>Bef. célú belföldi értékpap. kibocsátása</t>
  </si>
  <si>
    <t>Bef. célú külföldi értékpapírok beváltása</t>
  </si>
  <si>
    <t>Bef. célú értékpapírok értékesítése</t>
  </si>
  <si>
    <t>Bef. célú külföldi értékpapírok kibocsátása</t>
  </si>
  <si>
    <t>Költségvetési hiány:</t>
  </si>
  <si>
    <t>Költségvetési többlet:</t>
  </si>
  <si>
    <t>II. Felhalmozási célú bevételek és kiadások mérlege
(Önkormányzati szinten)</t>
  </si>
  <si>
    <t>Tárgyi eszközök, imm. javak értékesítése</t>
  </si>
  <si>
    <t>Önkormányzatok sajátos felham. bevételei</t>
  </si>
  <si>
    <t>Intézményi beruházás</t>
  </si>
  <si>
    <t>Cél-, címzett támogatás</t>
  </si>
  <si>
    <t>Egyéb központi támogatás</t>
  </si>
  <si>
    <t>Felhalm. célú pénzeszközátadás</t>
  </si>
  <si>
    <t>Közp. előirányzatokból támogatás</t>
  </si>
  <si>
    <t>EU-s támogatásból megvalósuló projekt</t>
  </si>
  <si>
    <t>Támogatásértékű bevételek</t>
  </si>
  <si>
    <t>Átvett pénzeszk. államháztart. kívülről</t>
  </si>
  <si>
    <t>Felhalmozási célú kamatkiadások</t>
  </si>
  <si>
    <t>EU-s támogatásból származó forrás</t>
  </si>
  <si>
    <t>Előző évi felh. célú pénzm. igénybev.</t>
  </si>
  <si>
    <t>BEVÉTELEK ÖSSZESEN (11+12+22)</t>
  </si>
  <si>
    <t>KIADÁSOK ÖSSZESEN (11+22)</t>
  </si>
  <si>
    <t>2011. évi 
eredeti</t>
  </si>
  <si>
    <t>2011. évi 
módosított</t>
  </si>
  <si>
    <t>Fejlesztési célú kölcsön</t>
  </si>
  <si>
    <t>Mór Városi TV Kft. részére SETUP BOX-ok beszerzésére</t>
  </si>
  <si>
    <t>Felújítási kiadások ÁFÁ-val: Lamberg kastély épület felújítás, érintésvédelem (Wienerberger)</t>
  </si>
  <si>
    <t>II.3.1.2.3.2.</t>
  </si>
  <si>
    <t>Energetikai hatékonyság fokozása a móri Putypang Óvodában (KEOP-5.3.0/A/09-2010-0273)</t>
  </si>
  <si>
    <t>Energetikai hatékonyság fokozása a móri Pitypang Óvodában (KEOP-5.3.0/A/09-2010-0273)</t>
  </si>
  <si>
    <t>1005.</t>
  </si>
  <si>
    <t>Illetmény kompenzáció támogatása</t>
  </si>
  <si>
    <t>Helyi szervezési intézkedések támogatása</t>
  </si>
  <si>
    <t>Nyári szociális gyermekétkeztetés</t>
  </si>
  <si>
    <t>Könyvtári érdekeltségnövelő támogatás</t>
  </si>
  <si>
    <t>Fogorvosi szolgálat</t>
  </si>
  <si>
    <t>Fogorvosi szolgálat költségvetési bevételek összesen (I.+II.)</t>
  </si>
  <si>
    <t>Fogorvosi szolgálat költségvetési hiány belső finanszírozására szolgáló pénzforgalom nélküli bevételei</t>
  </si>
  <si>
    <t>Fogorvosi szolgálat finanszírozási bevételek összesen (V.)</t>
  </si>
  <si>
    <t>Támogatásértékű működési bevétel elkülönített állami pénzalapoktól</t>
  </si>
  <si>
    <t>Intézményi épület felújítások tervezési költségei</t>
  </si>
  <si>
    <t>Vénhegy 4052. hrsz-ú, Kecskehegy 4262/3 hrsz-ú utak aszfalttal történő felújítása</t>
  </si>
  <si>
    <t>Szent Erzsébet Római Katolikus Általános Iskola uszoda bérlet, nyári táboroztatás, hűségjutalom támogatása</t>
  </si>
  <si>
    <t>E-kataszter vagyongazdálkodási szoftver beszerzése</t>
  </si>
  <si>
    <t>E-kataszter vonalkód árazó, mobil adatgyűjtő, és nyomtató beszerzés</t>
  </si>
  <si>
    <t>Nyári szociális étkeztetés</t>
  </si>
  <si>
    <t>Fűnyíró beszerzés</t>
  </si>
  <si>
    <t>Vízlágyító beszerzés</t>
  </si>
  <si>
    <t>NKA könyvespolc beszerzés</t>
  </si>
  <si>
    <t>Laptop beszerzés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</si>
  <si>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</si>
  <si>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</si>
  <si>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</si>
  <si>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</si>
  <si>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</si>
  <si>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</si>
  <si>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</si>
  <si>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</si>
  <si>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</si>
  <si>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</si>
  <si>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</si>
  <si>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</si>
  <si>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</si>
  <si>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</si>
  <si>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</si>
  <si>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</si>
  <si>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</si>
  <si>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</si>
  <si>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</si>
  <si>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</si>
  <si>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</si>
  <si>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</si>
  <si>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</si>
  <si>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</si>
  <si>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</si>
  <si>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</si>
  <si>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</si>
  <si>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</si>
  <si>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</si>
  <si>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</si>
  <si>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</si>
  <si>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</si>
  <si>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</si>
  <si>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</si>
  <si>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</si>
  <si>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</si>
  <si>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</si>
  <si>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</si>
  <si>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</si>
  <si>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</si>
  <si>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</si>
  <si>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</si>
  <si>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</si>
  <si>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</si>
  <si>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</si>
  <si>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</si>
  <si>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</si>
  <si>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</si>
  <si>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</si>
  <si>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</si>
  <si>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</si>
  <si>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</si>
  <si>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</si>
  <si>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</si>
  <si>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I. Működési célú bevételek és kiadások mérlege
(Önkormányzati szinten)</t>
  </si>
  <si>
    <t>Int. működési bevételek</t>
  </si>
  <si>
    <t>Önkorm. sajátos működési bevételei</t>
  </si>
  <si>
    <t>Munkaadókat terhelő járulék</t>
  </si>
  <si>
    <t>Támogatások, kiegészítések</t>
  </si>
  <si>
    <t>Támogatásértékű bev.</t>
  </si>
  <si>
    <t>Véglegesen átvett pénzeszk.</t>
  </si>
  <si>
    <t>Pénzmaradvány átadás</t>
  </si>
  <si>
    <t>Támogatásértékű műk.kiadás</t>
  </si>
  <si>
    <t>Működési célú kölcsön visszatér., igényb.</t>
  </si>
  <si>
    <t>Társadalom- és szociálpol. jutt.</t>
  </si>
  <si>
    <t>Működési célú kamatkiadások</t>
  </si>
  <si>
    <t>Előző évi műk. célú pénzm. igénybev.</t>
  </si>
  <si>
    <t>Előző évi váll. eredm. igénybev.</t>
  </si>
  <si>
    <t>Függő, átfutó, kiegynlítő bevételek</t>
  </si>
  <si>
    <t>Finanszírozási bevételek (16+…+24)</t>
  </si>
  <si>
    <t>Finanszírozási kiadások (14+…+24)</t>
  </si>
  <si>
    <t>ÖSSZES BEVÉTEL (13+14+15+25)</t>
  </si>
  <si>
    <t>ÖSSZES KIADÁS (13+25)</t>
  </si>
  <si>
    <t>Finanszírozási célú kiad. (12+...+21)</t>
  </si>
  <si>
    <t>Finanszírozási célú bev. (13+…+21)</t>
  </si>
  <si>
    <t>Vénhegy 4052 hrsz-ú, Kecskehegy 4262/3 hrsz-ú utak aszfaltozása</t>
  </si>
  <si>
    <t>E-kataszter szoftver, vonalkód árazó, nyomtató beszerzés</t>
  </si>
  <si>
    <t>IG Konyha: mosogatógép beszerzés, vízlágyító</t>
  </si>
  <si>
    <t>Napsugár Óvoda: laptop beszerzés</t>
  </si>
  <si>
    <t>a 20/2011. (VI.30.)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</si>
</sst>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"/>
    <numFmt numFmtId="170" formatCode="0__"/>
    <numFmt numFmtId="171" formatCode="0.0"/>
    <numFmt numFmtId="172" formatCode="#,##0\ _F_t"/>
    <numFmt numFmtId="173" formatCode="[$€-2]\ #\ ##,000_);[Red]\([$€-2]\ #\ ##,000\)"/>
    <numFmt numFmtId="174" formatCode="#,##0.0"/>
    <numFmt numFmtId="175" formatCode="#,##0.0\ _F_t"/>
    <numFmt numFmtId="176" formatCode="#,###"/>
  </numFmts>
  <fonts count="63">
    <font>
      <sz val="10"/>
      <name val="Arial"/>
      <family val="0"/>
    </font>
    <font>
      <sz val="8"/>
      <name val="Arial"/>
      <family val="2"/>
    </font>
    <font>
      <i/>
      <sz val="10"/>
      <name val="MS Sans Serif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CE"/>
      <family val="0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i/>
      <sz val="11"/>
      <name val="Arial"/>
      <family val="2"/>
    </font>
    <font>
      <sz val="12"/>
      <name val="Times New Roman CE"/>
      <family val="0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81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quotePrefix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 quotePrefix="1">
      <alignment/>
    </xf>
    <xf numFmtId="0" fontId="0" fillId="0" borderId="1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 quotePrefix="1">
      <alignment horizontal="center"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 quotePrefix="1">
      <alignment horizontal="center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19" xfId="0" applyFont="1" applyBorder="1" applyAlignment="1" quotePrefix="1">
      <alignment horizontal="center"/>
    </xf>
    <xf numFmtId="0" fontId="4" fillId="0" borderId="19" xfId="0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0" borderId="0" xfId="0" applyFont="1" applyBorder="1" applyAlignment="1" quotePrefix="1">
      <alignment horizontal="center"/>
    </xf>
    <xf numFmtId="0" fontId="0" fillId="0" borderId="19" xfId="0" applyFont="1" applyBorder="1" applyAlignment="1" quotePrefix="1">
      <alignment/>
    </xf>
    <xf numFmtId="0" fontId="0" fillId="0" borderId="0" xfId="0" applyFont="1" applyFill="1" applyBorder="1" applyAlignment="1" quotePrefix="1">
      <alignment/>
    </xf>
    <xf numFmtId="0" fontId="0" fillId="0" borderId="17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15" xfId="0" applyFont="1" applyBorder="1" applyAlignment="1">
      <alignment horizontal="left" vertical="center" wrapText="1"/>
    </xf>
    <xf numFmtId="0" fontId="0" fillId="0" borderId="20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4" fontId="3" fillId="33" borderId="2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 quotePrefix="1">
      <alignment horizontal="center" vertical="center"/>
    </xf>
    <xf numFmtId="0" fontId="11" fillId="33" borderId="13" xfId="0" applyFont="1" applyFill="1" applyBorder="1" applyAlignment="1">
      <alignment horizontal="center"/>
    </xf>
    <xf numFmtId="0" fontId="12" fillId="33" borderId="14" xfId="0" applyFont="1" applyFill="1" applyBorder="1" applyAlignment="1">
      <alignment/>
    </xf>
    <xf numFmtId="0" fontId="12" fillId="0" borderId="0" xfId="0" applyFont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5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22" xfId="0" applyFont="1" applyBorder="1" applyAlignment="1">
      <alignment/>
    </xf>
    <xf numFmtId="4" fontId="3" fillId="33" borderId="23" xfId="0" applyNumberFormat="1" applyFont="1" applyFill="1" applyBorder="1" applyAlignment="1">
      <alignment horizontal="center" vertical="center"/>
    </xf>
    <xf numFmtId="4" fontId="3" fillId="33" borderId="24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 quotePrefix="1">
      <alignment/>
    </xf>
    <xf numFmtId="0" fontId="0" fillId="0" borderId="19" xfId="0" applyFont="1" applyFill="1" applyBorder="1" applyAlignment="1" quotePrefix="1">
      <alignment/>
    </xf>
    <xf numFmtId="0" fontId="0" fillId="0" borderId="19" xfId="0" applyFont="1" applyFill="1" applyBorder="1" applyAlignment="1">
      <alignment/>
    </xf>
    <xf numFmtId="3" fontId="3" fillId="0" borderId="26" xfId="0" applyNumberFormat="1" applyFont="1" applyBorder="1" applyAlignment="1">
      <alignment vertical="center"/>
    </xf>
    <xf numFmtId="3" fontId="3" fillId="33" borderId="27" xfId="0" applyNumberFormat="1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9" xfId="0" applyFont="1" applyBorder="1" applyAlignment="1" quotePrefix="1">
      <alignment vertical="center"/>
    </xf>
    <xf numFmtId="3" fontId="0" fillId="0" borderId="26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33" borderId="12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16" fontId="0" fillId="0" borderId="19" xfId="0" applyNumberFormat="1" applyFont="1" applyBorder="1" applyAlignment="1" quotePrefix="1">
      <alignment vertical="center"/>
    </xf>
    <xf numFmtId="0" fontId="0" fillId="0" borderId="33" xfId="0" applyFont="1" applyBorder="1" applyAlignment="1">
      <alignment/>
    </xf>
    <xf numFmtId="0" fontId="4" fillId="0" borderId="33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0" fillId="0" borderId="34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12" fillId="0" borderId="23" xfId="0" applyFont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3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3" fillId="33" borderId="37" xfId="0" applyNumberFormat="1" applyFont="1" applyFill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3" fillId="33" borderId="39" xfId="0" applyNumberFormat="1" applyFont="1" applyFill="1" applyBorder="1" applyAlignment="1">
      <alignment/>
    </xf>
    <xf numFmtId="3" fontId="3" fillId="0" borderId="38" xfId="0" applyNumberFormat="1" applyFont="1" applyBorder="1" applyAlignment="1">
      <alignment/>
    </xf>
    <xf numFmtId="3" fontId="3" fillId="33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0" fontId="4" fillId="0" borderId="33" xfId="0" applyFont="1" applyBorder="1" applyAlignment="1">
      <alignment vertical="center"/>
    </xf>
    <xf numFmtId="3" fontId="0" fillId="0" borderId="36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16" fontId="0" fillId="0" borderId="19" xfId="0" applyNumberFormat="1" applyFont="1" applyBorder="1" applyAlignment="1">
      <alignment/>
    </xf>
    <xf numFmtId="0" fontId="0" fillId="0" borderId="0" xfId="67">
      <alignment/>
      <protection/>
    </xf>
    <xf numFmtId="0" fontId="0" fillId="0" borderId="0" xfId="67" applyFont="1">
      <alignment/>
      <protection/>
    </xf>
    <xf numFmtId="0" fontId="0" fillId="0" borderId="0" xfId="67" applyAlignment="1">
      <alignment horizontal="right"/>
      <protection/>
    </xf>
    <xf numFmtId="0" fontId="0" fillId="0" borderId="0" xfId="67" applyAlignment="1">
      <alignment vertical="center"/>
      <protection/>
    </xf>
    <xf numFmtId="0" fontId="14" fillId="0" borderId="0" xfId="67" applyFont="1" applyAlignment="1">
      <alignment horizontal="center"/>
      <protection/>
    </xf>
    <xf numFmtId="0" fontId="0" fillId="0" borderId="41" xfId="67" applyFont="1" applyBorder="1" applyAlignment="1">
      <alignment vertical="center"/>
      <protection/>
    </xf>
    <xf numFmtId="165" fontId="0" fillId="0" borderId="32" xfId="43" applyNumberFormat="1" applyFont="1" applyBorder="1" applyAlignment="1">
      <alignment vertical="center"/>
    </xf>
    <xf numFmtId="0" fontId="11" fillId="33" borderId="42" xfId="67" applyFont="1" applyFill="1" applyBorder="1" applyAlignment="1">
      <alignment vertical="center"/>
      <protection/>
    </xf>
    <xf numFmtId="165" fontId="11" fillId="33" borderId="43" xfId="67" applyNumberFormat="1" applyFont="1" applyFill="1" applyBorder="1" applyAlignment="1">
      <alignment vertical="center"/>
      <protection/>
    </xf>
    <xf numFmtId="0" fontId="11" fillId="33" borderId="44" xfId="67" applyFont="1" applyFill="1" applyBorder="1" applyAlignment="1">
      <alignment vertical="center"/>
      <protection/>
    </xf>
    <xf numFmtId="165" fontId="11" fillId="33" borderId="27" xfId="67" applyNumberFormat="1" applyFont="1" applyFill="1" applyBorder="1" applyAlignment="1">
      <alignment vertical="center"/>
      <protection/>
    </xf>
    <xf numFmtId="0" fontId="0" fillId="0" borderId="0" xfId="67" applyFont="1" applyAlignment="1">
      <alignment horizontal="right"/>
      <protection/>
    </xf>
    <xf numFmtId="0" fontId="4" fillId="0" borderId="0" xfId="71" applyFont="1" applyBorder="1" applyAlignment="1" quotePrefix="1">
      <alignment vertical="center"/>
      <protection/>
    </xf>
    <xf numFmtId="0" fontId="4" fillId="0" borderId="0" xfId="67" applyFont="1" applyAlignment="1">
      <alignment vertical="center"/>
      <protection/>
    </xf>
    <xf numFmtId="3" fontId="4" fillId="0" borderId="0" xfId="67" applyNumberFormat="1" applyFont="1" applyAlignment="1">
      <alignment vertical="center"/>
      <protection/>
    </xf>
    <xf numFmtId="3" fontId="0" fillId="0" borderId="0" xfId="67" applyNumberFormat="1" applyAlignment="1">
      <alignment vertical="center"/>
      <protection/>
    </xf>
    <xf numFmtId="0" fontId="4" fillId="0" borderId="0" xfId="0" applyFont="1" applyBorder="1" applyAlignment="1">
      <alignment vertical="center"/>
    </xf>
    <xf numFmtId="0" fontId="0" fillId="0" borderId="19" xfId="0" applyFont="1" applyBorder="1" applyAlignment="1" quotePrefix="1">
      <alignment horizontal="center" vertical="center"/>
    </xf>
    <xf numFmtId="0" fontId="0" fillId="0" borderId="17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0" fillId="0" borderId="19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 quotePrefix="1">
      <alignment horizontal="center" vertical="center"/>
    </xf>
    <xf numFmtId="16" fontId="0" fillId="0" borderId="0" xfId="0" applyNumberFormat="1" applyFont="1" applyBorder="1" applyAlignment="1" quotePrefix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3" fontId="4" fillId="0" borderId="26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0" fontId="0" fillId="0" borderId="22" xfId="0" applyFont="1" applyBorder="1" applyAlignment="1" quotePrefix="1">
      <alignment horizontal="center" vertical="center"/>
    </xf>
    <xf numFmtId="0" fontId="4" fillId="0" borderId="17" xfId="0" applyFont="1" applyBorder="1" applyAlignment="1" quotePrefix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0" fillId="0" borderId="17" xfId="0" applyFont="1" applyBorder="1" applyAlignment="1" quotePrefix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0" fillId="0" borderId="27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0" fontId="3" fillId="34" borderId="35" xfId="67" applyFont="1" applyFill="1" applyBorder="1" applyAlignment="1">
      <alignment horizontal="center" vertical="center" wrapText="1"/>
      <protection/>
    </xf>
    <xf numFmtId="3" fontId="3" fillId="0" borderId="24" xfId="0" applyNumberFormat="1" applyFont="1" applyBorder="1" applyAlignment="1">
      <alignment/>
    </xf>
    <xf numFmtId="0" fontId="4" fillId="0" borderId="0" xfId="0" applyFont="1" applyFill="1" applyBorder="1" applyAlignment="1" quotePrefix="1">
      <alignment horizontal="center"/>
    </xf>
    <xf numFmtId="0" fontId="0" fillId="0" borderId="16" xfId="0" applyFont="1" applyBorder="1" applyAlignment="1">
      <alignment horizontal="left"/>
    </xf>
    <xf numFmtId="0" fontId="4" fillId="0" borderId="34" xfId="0" applyFont="1" applyFill="1" applyBorder="1" applyAlignment="1">
      <alignment/>
    </xf>
    <xf numFmtId="16" fontId="4" fillId="0" borderId="0" xfId="0" applyNumberFormat="1" applyFont="1" applyBorder="1" applyAlignment="1" quotePrefix="1">
      <alignment/>
    </xf>
    <xf numFmtId="0" fontId="0" fillId="0" borderId="48" xfId="0" applyFont="1" applyBorder="1" applyAlignment="1">
      <alignment/>
    </xf>
    <xf numFmtId="0" fontId="2" fillId="0" borderId="16" xfId="0" applyFont="1" applyBorder="1" applyAlignment="1">
      <alignment vertical="center"/>
    </xf>
    <xf numFmtId="3" fontId="4" fillId="0" borderId="36" xfId="0" applyNumberFormat="1" applyFont="1" applyBorder="1" applyAlignment="1">
      <alignment/>
    </xf>
    <xf numFmtId="0" fontId="0" fillId="0" borderId="19" xfId="0" applyFont="1" applyBorder="1" applyAlignment="1" quotePrefix="1">
      <alignment horizontal="center"/>
    </xf>
    <xf numFmtId="0" fontId="0" fillId="0" borderId="30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left" vertical="center" indent="3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0" fontId="4" fillId="0" borderId="15" xfId="0" applyFont="1" applyBorder="1" applyAlignment="1" quotePrefix="1">
      <alignment/>
    </xf>
    <xf numFmtId="0" fontId="10" fillId="0" borderId="15" xfId="0" applyFont="1" applyBorder="1" applyAlignment="1">
      <alignment wrapText="1"/>
    </xf>
    <xf numFmtId="3" fontId="4" fillId="0" borderId="40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4" fillId="0" borderId="49" xfId="0" applyFont="1" applyBorder="1" applyAlignment="1">
      <alignment horizontal="left" vertical="center" wrapText="1"/>
    </xf>
    <xf numFmtId="0" fontId="3" fillId="0" borderId="15" xfId="0" applyFont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41" xfId="67" applyFont="1" applyBorder="1" applyAlignment="1">
      <alignment vertical="center" wrapText="1"/>
      <protection/>
    </xf>
    <xf numFmtId="165" fontId="4" fillId="0" borderId="32" xfId="43" applyNumberFormat="1" applyFont="1" applyBorder="1" applyAlignment="1">
      <alignment vertical="center"/>
    </xf>
    <xf numFmtId="0" fontId="4" fillId="0" borderId="41" xfId="67" applyFont="1" applyBorder="1" applyAlignment="1">
      <alignment vertical="center" wrapText="1"/>
      <protection/>
    </xf>
    <xf numFmtId="0" fontId="0" fillId="33" borderId="14" xfId="0" applyFont="1" applyFill="1" applyBorder="1" applyAlignment="1">
      <alignment/>
    </xf>
    <xf numFmtId="0" fontId="3" fillId="0" borderId="0" xfId="67" applyFont="1" applyAlignment="1">
      <alignment vertical="center"/>
      <protection/>
    </xf>
    <xf numFmtId="165" fontId="3" fillId="0" borderId="37" xfId="67" applyNumberFormat="1" applyFont="1" applyBorder="1" applyAlignment="1">
      <alignment vertical="center"/>
      <protection/>
    </xf>
    <xf numFmtId="165" fontId="3" fillId="0" borderId="32" xfId="67" applyNumberFormat="1" applyFont="1" applyBorder="1" applyAlignment="1" quotePrefix="1">
      <alignment vertical="center"/>
      <protection/>
    </xf>
    <xf numFmtId="0" fontId="0" fillId="0" borderId="40" xfId="0" applyFont="1" applyBorder="1" applyAlignment="1">
      <alignment/>
    </xf>
    <xf numFmtId="0" fontId="4" fillId="0" borderId="33" xfId="0" applyFont="1" applyFill="1" applyBorder="1" applyAlignment="1" quotePrefix="1">
      <alignment/>
    </xf>
    <xf numFmtId="0" fontId="0" fillId="0" borderId="50" xfId="67" applyFont="1" applyBorder="1" applyAlignment="1">
      <alignment vertical="center" wrapText="1"/>
      <protection/>
    </xf>
    <xf numFmtId="165" fontId="0" fillId="0" borderId="51" xfId="43" applyNumberFormat="1" applyFont="1" applyBorder="1" applyAlignment="1">
      <alignment vertical="center"/>
    </xf>
    <xf numFmtId="3" fontId="3" fillId="33" borderId="27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0" fontId="0" fillId="0" borderId="52" xfId="0" applyBorder="1" applyAlignment="1">
      <alignment/>
    </xf>
    <xf numFmtId="0" fontId="0" fillId="0" borderId="26" xfId="0" applyBorder="1" applyAlignment="1">
      <alignment/>
    </xf>
    <xf numFmtId="0" fontId="3" fillId="34" borderId="35" xfId="67" applyFont="1" applyFill="1" applyBorder="1" applyAlignment="1">
      <alignment horizontal="center" vertical="center"/>
      <protection/>
    </xf>
    <xf numFmtId="0" fontId="3" fillId="0" borderId="45" xfId="67" applyFont="1" applyBorder="1" applyAlignment="1">
      <alignment horizontal="left" vertical="center"/>
      <protection/>
    </xf>
    <xf numFmtId="0" fontId="3" fillId="0" borderId="26" xfId="67" applyFont="1" applyBorder="1" applyAlignment="1" quotePrefix="1">
      <alignment vertical="center"/>
      <protection/>
    </xf>
    <xf numFmtId="165" fontId="3" fillId="0" borderId="36" xfId="67" applyNumberFormat="1" applyFont="1" applyBorder="1" applyAlignment="1">
      <alignment vertical="center"/>
      <protection/>
    </xf>
    <xf numFmtId="3" fontId="0" fillId="0" borderId="46" xfId="0" applyNumberFormat="1" applyFont="1" applyBorder="1" applyAlignment="1">
      <alignment vertical="center"/>
    </xf>
    <xf numFmtId="3" fontId="3" fillId="0" borderId="46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16" xfId="0" applyFont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3" fontId="3" fillId="0" borderId="3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 quotePrefix="1">
      <alignment horizontal="center" vertical="center"/>
    </xf>
    <xf numFmtId="3" fontId="4" fillId="0" borderId="31" xfId="0" applyNumberFormat="1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indent="3"/>
    </xf>
    <xf numFmtId="0" fontId="0" fillId="0" borderId="0" xfId="0" applyFont="1" applyAlignment="1">
      <alignment horizontal="center" vertical="center"/>
    </xf>
    <xf numFmtId="0" fontId="14" fillId="0" borderId="12" xfId="0" applyFont="1" applyBorder="1" applyAlignment="1">
      <alignment vertical="center"/>
    </xf>
    <xf numFmtId="16" fontId="14" fillId="0" borderId="0" xfId="0" applyNumberFormat="1" applyFont="1" applyBorder="1" applyAlignment="1" quotePrefix="1">
      <alignment horizontal="center" vertical="center"/>
    </xf>
    <xf numFmtId="0" fontId="14" fillId="0" borderId="15" xfId="0" applyFont="1" applyBorder="1" applyAlignment="1">
      <alignment vertical="center"/>
    </xf>
    <xf numFmtId="3" fontId="14" fillId="0" borderId="26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 quotePrefix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16" xfId="0" applyFont="1" applyBorder="1" applyAlignment="1" quotePrefix="1">
      <alignment vertical="center"/>
    </xf>
    <xf numFmtId="0" fontId="14" fillId="0" borderId="15" xfId="0" applyFont="1" applyBorder="1" applyAlignment="1" quotePrefix="1">
      <alignment horizontal="center" vertical="center"/>
    </xf>
    <xf numFmtId="0" fontId="14" fillId="0" borderId="17" xfId="0" applyFont="1" applyBorder="1" applyAlignment="1" quotePrefix="1">
      <alignment horizontal="center" vertical="center"/>
    </xf>
    <xf numFmtId="3" fontId="14" fillId="0" borderId="32" xfId="0" applyNumberFormat="1" applyFont="1" applyBorder="1" applyAlignment="1">
      <alignment vertical="center"/>
    </xf>
    <xf numFmtId="0" fontId="14" fillId="0" borderId="16" xfId="0" applyFont="1" applyBorder="1" applyAlignment="1" quotePrefix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3" fontId="11" fillId="0" borderId="26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1" fillId="0" borderId="46" xfId="0" applyNumberFormat="1" applyFont="1" applyBorder="1" applyAlignment="1">
      <alignment vertical="center"/>
    </xf>
    <xf numFmtId="0" fontId="12" fillId="0" borderId="16" xfId="0" applyFont="1" applyBorder="1" applyAlignment="1" quotePrefix="1">
      <alignment vertical="center"/>
    </xf>
    <xf numFmtId="0" fontId="11" fillId="0" borderId="12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3" fontId="11" fillId="0" borderId="53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2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3" fillId="35" borderId="54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vertical="center"/>
    </xf>
    <xf numFmtId="3" fontId="3" fillId="35" borderId="26" xfId="0" applyNumberFormat="1" applyFont="1" applyFill="1" applyBorder="1" applyAlignment="1">
      <alignment vertical="center"/>
    </xf>
    <xf numFmtId="0" fontId="14" fillId="0" borderId="17" xfId="0" applyFont="1" applyBorder="1" applyAlignment="1">
      <alignment vertical="center"/>
    </xf>
    <xf numFmtId="3" fontId="14" fillId="0" borderId="46" xfId="0" applyNumberFormat="1" applyFont="1" applyBorder="1" applyAlignment="1">
      <alignment vertical="center"/>
    </xf>
    <xf numFmtId="0" fontId="3" fillId="35" borderId="15" xfId="0" applyFont="1" applyFill="1" applyBorder="1" applyAlignment="1">
      <alignment vertical="center"/>
    </xf>
    <xf numFmtId="0" fontId="0" fillId="35" borderId="15" xfId="0" applyFont="1" applyFill="1" applyBorder="1" applyAlignment="1">
      <alignment vertical="center"/>
    </xf>
    <xf numFmtId="3" fontId="3" fillId="35" borderId="32" xfId="0" applyNumberFormat="1" applyFont="1" applyFill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3" fontId="3" fillId="35" borderId="27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55" xfId="0" applyBorder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56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7" xfId="0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35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right" vertical="center"/>
    </xf>
    <xf numFmtId="0" fontId="0" fillId="0" borderId="36" xfId="0" applyFont="1" applyBorder="1" applyAlignment="1">
      <alignment horizontal="right" vertical="center"/>
    </xf>
    <xf numFmtId="0" fontId="0" fillId="0" borderId="40" xfId="0" applyFont="1" applyBorder="1" applyAlignment="1">
      <alignment horizontal="right" vertical="center"/>
    </xf>
    <xf numFmtId="3" fontId="9" fillId="0" borderId="58" xfId="0" applyNumberFormat="1" applyFont="1" applyFill="1" applyBorder="1" applyAlignment="1">
      <alignment horizontal="center" vertical="center"/>
    </xf>
    <xf numFmtId="14" fontId="0" fillId="0" borderId="16" xfId="0" applyNumberFormat="1" applyFont="1" applyBorder="1" applyAlignment="1">
      <alignment/>
    </xf>
    <xf numFmtId="16" fontId="0" fillId="0" borderId="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 horizontal="left"/>
    </xf>
    <xf numFmtId="16" fontId="0" fillId="0" borderId="0" xfId="0" applyNumberFormat="1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" fontId="3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29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4" fillId="0" borderId="15" xfId="0" applyFont="1" applyBorder="1" applyAlignment="1">
      <alignment vertical="center" wrapText="1"/>
    </xf>
    <xf numFmtId="0" fontId="4" fillId="0" borderId="19" xfId="0" applyFont="1" applyBorder="1" applyAlignment="1" quotePrefix="1">
      <alignment/>
    </xf>
    <xf numFmtId="0" fontId="0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2" fillId="33" borderId="19" xfId="0" applyFont="1" applyFill="1" applyBorder="1" applyAlignment="1">
      <alignment vertical="center"/>
    </xf>
    <xf numFmtId="0" fontId="0" fillId="33" borderId="18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3" fontId="4" fillId="0" borderId="21" xfId="0" applyNumberFormat="1" applyFont="1" applyBorder="1" applyAlignment="1">
      <alignment/>
    </xf>
    <xf numFmtId="0" fontId="0" fillId="0" borderId="22" xfId="0" applyFont="1" applyBorder="1" applyAlignment="1">
      <alignment horizontal="left" vertical="center"/>
    </xf>
    <xf numFmtId="0" fontId="0" fillId="0" borderId="49" xfId="0" applyFont="1" applyBorder="1" applyAlignment="1">
      <alignment/>
    </xf>
    <xf numFmtId="0" fontId="3" fillId="33" borderId="18" xfId="0" applyFont="1" applyFill="1" applyBorder="1" applyAlignment="1">
      <alignment/>
    </xf>
    <xf numFmtId="0" fontId="11" fillId="33" borderId="18" xfId="0" applyFont="1" applyFill="1" applyBorder="1" applyAlignment="1">
      <alignment horizontal="center"/>
    </xf>
    <xf numFmtId="0" fontId="11" fillId="33" borderId="19" xfId="0" applyFont="1" applyFill="1" applyBorder="1" applyAlignment="1">
      <alignment/>
    </xf>
    <xf numFmtId="0" fontId="12" fillId="33" borderId="19" xfId="0" applyFont="1" applyFill="1" applyBorder="1" applyAlignment="1">
      <alignment/>
    </xf>
    <xf numFmtId="3" fontId="11" fillId="33" borderId="21" xfId="0" applyNumberFormat="1" applyFont="1" applyFill="1" applyBorder="1" applyAlignment="1">
      <alignment/>
    </xf>
    <xf numFmtId="3" fontId="12" fillId="33" borderId="21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 quotePrefix="1">
      <alignment/>
    </xf>
    <xf numFmtId="3" fontId="3" fillId="33" borderId="24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3" fillId="0" borderId="35" xfId="67" applyFont="1" applyBorder="1" applyAlignment="1">
      <alignment horizontal="center"/>
      <protection/>
    </xf>
    <xf numFmtId="0" fontId="0" fillId="0" borderId="0" xfId="67" applyFont="1" applyAlignment="1">
      <alignment horizontal="right" vertical="center"/>
      <protection/>
    </xf>
    <xf numFmtId="0" fontId="0" fillId="0" borderId="37" xfId="67" applyFont="1" applyBorder="1" applyAlignment="1">
      <alignment horizontal="right" vertical="center"/>
      <protection/>
    </xf>
    <xf numFmtId="0" fontId="0" fillId="0" borderId="40" xfId="67" applyFont="1" applyBorder="1" applyAlignment="1">
      <alignment horizontal="right" vertical="center"/>
      <protection/>
    </xf>
    <xf numFmtId="0" fontId="3" fillId="0" borderId="16" xfId="67" applyFont="1" applyBorder="1" applyAlignment="1">
      <alignment horizontal="left" vertical="center"/>
      <protection/>
    </xf>
    <xf numFmtId="0" fontId="0" fillId="0" borderId="20" xfId="67" applyFont="1" applyBorder="1" applyAlignment="1" quotePrefix="1">
      <alignment horizontal="center" vertical="center"/>
      <protection/>
    </xf>
    <xf numFmtId="0" fontId="4" fillId="0" borderId="20" xfId="67" applyFont="1" applyBorder="1" applyAlignment="1" quotePrefix="1">
      <alignment horizontal="center" vertical="center"/>
      <protection/>
    </xf>
    <xf numFmtId="0" fontId="0" fillId="0" borderId="59" xfId="67" applyFont="1" applyBorder="1" applyAlignment="1" quotePrefix="1">
      <alignment horizontal="center" vertical="center"/>
      <protection/>
    </xf>
    <xf numFmtId="0" fontId="12" fillId="33" borderId="60" xfId="67" applyFont="1" applyFill="1" applyBorder="1" applyAlignment="1">
      <alignment vertical="center"/>
      <protection/>
    </xf>
    <xf numFmtId="0" fontId="12" fillId="33" borderId="61" xfId="67" applyFont="1" applyFill="1" applyBorder="1" applyAlignment="1">
      <alignment vertical="center"/>
      <protection/>
    </xf>
    <xf numFmtId="0" fontId="11" fillId="33" borderId="61" xfId="67" applyFont="1" applyFill="1" applyBorder="1" applyAlignment="1">
      <alignment vertical="center"/>
      <protection/>
    </xf>
    <xf numFmtId="0" fontId="0" fillId="0" borderId="0" xfId="67" applyBorder="1" applyAlignment="1">
      <alignment vertical="center"/>
      <protection/>
    </xf>
    <xf numFmtId="0" fontId="0" fillId="0" borderId="38" xfId="67" applyFont="1" applyBorder="1" applyAlignment="1">
      <alignment horizontal="right" vertical="center"/>
      <protection/>
    </xf>
    <xf numFmtId="0" fontId="0" fillId="0" borderId="36" xfId="67" applyFont="1" applyBorder="1" applyAlignment="1">
      <alignment horizontal="right" vertical="center"/>
      <protection/>
    </xf>
    <xf numFmtId="0" fontId="0" fillId="0" borderId="23" xfId="67" applyFont="1" applyBorder="1" applyAlignment="1">
      <alignment vertical="center"/>
      <protection/>
    </xf>
    <xf numFmtId="0" fontId="0" fillId="0" borderId="24" xfId="67" applyFont="1" applyBorder="1" applyAlignment="1">
      <alignment vertical="center"/>
      <protection/>
    </xf>
    <xf numFmtId="0" fontId="0" fillId="0" borderId="21" xfId="67" applyFont="1" applyBorder="1" applyAlignment="1">
      <alignment vertical="center"/>
      <protection/>
    </xf>
    <xf numFmtId="0" fontId="0" fillId="0" borderId="39" xfId="0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11" fillId="0" borderId="14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center"/>
    </xf>
    <xf numFmtId="3" fontId="4" fillId="0" borderId="24" xfId="0" applyNumberFormat="1" applyFont="1" applyBorder="1" applyAlignment="1">
      <alignment/>
    </xf>
    <xf numFmtId="0" fontId="11" fillId="0" borderId="17" xfId="0" applyFont="1" applyBorder="1" applyAlignment="1" quotePrefix="1">
      <alignment horizontal="center" vertical="center"/>
    </xf>
    <xf numFmtId="0" fontId="3" fillId="35" borderId="13" xfId="0" applyFont="1" applyFill="1" applyBorder="1" applyAlignment="1">
      <alignment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61" xfId="0" applyFont="1" applyFill="1" applyBorder="1" applyAlignment="1">
      <alignment vertical="center"/>
    </xf>
    <xf numFmtId="0" fontId="3" fillId="35" borderId="52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11" fillId="0" borderId="0" xfId="0" applyFont="1" applyBorder="1" applyAlignment="1" quotePrefix="1">
      <alignment horizontal="center" vertical="center"/>
    </xf>
    <xf numFmtId="3" fontId="11" fillId="0" borderId="32" xfId="0" applyNumberFormat="1" applyFont="1" applyBorder="1" applyAlignment="1">
      <alignment vertical="center"/>
    </xf>
    <xf numFmtId="0" fontId="3" fillId="0" borderId="33" xfId="0" applyFont="1" applyBorder="1" applyAlignment="1">
      <alignment/>
    </xf>
    <xf numFmtId="0" fontId="0" fillId="0" borderId="38" xfId="0" applyFont="1" applyBorder="1" applyAlignment="1">
      <alignment horizontal="right"/>
    </xf>
    <xf numFmtId="0" fontId="0" fillId="0" borderId="39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3" fontId="0" fillId="0" borderId="21" xfId="0" applyNumberFormat="1" applyFont="1" applyBorder="1" applyAlignment="1">
      <alignment/>
    </xf>
    <xf numFmtId="0" fontId="4" fillId="0" borderId="37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176" fontId="9" fillId="0" borderId="0" xfId="72" applyNumberFormat="1" applyFont="1" applyFill="1" applyBorder="1" applyAlignment="1" applyProtection="1">
      <alignment horizontal="centerContinuous" vertical="center"/>
      <protection/>
    </xf>
    <xf numFmtId="0" fontId="17" fillId="0" borderId="0" xfId="72" applyFont="1" applyFill="1">
      <alignment/>
      <protection/>
    </xf>
    <xf numFmtId="176" fontId="9" fillId="0" borderId="19" xfId="72" applyNumberFormat="1" applyFont="1" applyFill="1" applyBorder="1" applyAlignment="1" applyProtection="1">
      <alignment horizontal="centerContinuous" vertical="center"/>
      <protection/>
    </xf>
    <xf numFmtId="0" fontId="24" fillId="0" borderId="62" xfId="72" applyFont="1" applyFill="1" applyBorder="1" applyAlignment="1" applyProtection="1">
      <alignment horizontal="center" vertical="center" wrapText="1"/>
      <protection/>
    </xf>
    <xf numFmtId="0" fontId="24" fillId="0" borderId="44" xfId="72" applyFont="1" applyFill="1" applyBorder="1" applyAlignment="1" applyProtection="1">
      <alignment horizontal="center" vertical="center" wrapText="1"/>
      <protection/>
    </xf>
    <xf numFmtId="0" fontId="24" fillId="0" borderId="27" xfId="72" applyFont="1" applyFill="1" applyBorder="1" applyAlignment="1" applyProtection="1">
      <alignment horizontal="center" vertical="center" wrapText="1"/>
      <protection/>
    </xf>
    <xf numFmtId="0" fontId="1" fillId="0" borderId="0" xfId="72" applyFont="1" applyFill="1">
      <alignment/>
      <protection/>
    </xf>
    <xf numFmtId="0" fontId="24" fillId="0" borderId="63" xfId="72" applyFont="1" applyFill="1" applyBorder="1" applyAlignment="1" applyProtection="1">
      <alignment horizontal="left" vertical="center" wrapText="1" indent="1"/>
      <protection/>
    </xf>
    <xf numFmtId="0" fontId="24" fillId="0" borderId="64" xfId="72" applyFont="1" applyFill="1" applyBorder="1" applyAlignment="1" applyProtection="1">
      <alignment horizontal="left" vertical="center" wrapText="1" indent="1"/>
      <protection/>
    </xf>
    <xf numFmtId="176" fontId="24" fillId="0" borderId="64" xfId="72" applyNumberFormat="1" applyFont="1" applyFill="1" applyBorder="1" applyAlignment="1" applyProtection="1">
      <alignment horizontal="right" vertical="center" wrapText="1"/>
      <protection/>
    </xf>
    <xf numFmtId="176" fontId="24" fillId="0" borderId="56" xfId="72" applyNumberFormat="1" applyFont="1" applyFill="1" applyBorder="1" applyAlignment="1" applyProtection="1">
      <alignment horizontal="right" vertical="center" wrapText="1"/>
      <protection/>
    </xf>
    <xf numFmtId="0" fontId="0" fillId="0" borderId="0" xfId="72" applyFont="1" applyFill="1">
      <alignment/>
      <protection/>
    </xf>
    <xf numFmtId="0" fontId="24" fillId="0" borderId="62" xfId="72" applyFont="1" applyFill="1" applyBorder="1" applyAlignment="1" applyProtection="1">
      <alignment horizontal="left" vertical="center" wrapText="1" indent="1"/>
      <protection/>
    </xf>
    <xf numFmtId="0" fontId="24" fillId="0" borderId="44" xfId="72" applyFont="1" applyFill="1" applyBorder="1" applyAlignment="1" applyProtection="1">
      <alignment horizontal="left" vertical="center" wrapText="1" indent="1"/>
      <protection/>
    </xf>
    <xf numFmtId="176" fontId="24" fillId="0" borderId="44" xfId="72" applyNumberFormat="1" applyFont="1" applyFill="1" applyBorder="1" applyAlignment="1" applyProtection="1">
      <alignment horizontal="right" vertical="center" wrapText="1"/>
      <protection locked="0"/>
    </xf>
    <xf numFmtId="176" fontId="24" fillId="0" borderId="27" xfId="72" applyNumberFormat="1" applyFont="1" applyFill="1" applyBorder="1" applyAlignment="1" applyProtection="1">
      <alignment horizontal="right" vertical="center" wrapText="1"/>
      <protection locked="0"/>
    </xf>
    <xf numFmtId="176" fontId="24" fillId="0" borderId="44" xfId="72" applyNumberFormat="1" applyFont="1" applyFill="1" applyBorder="1" applyAlignment="1" applyProtection="1">
      <alignment horizontal="right" vertical="center" wrapText="1"/>
      <protection/>
    </xf>
    <xf numFmtId="176" fontId="24" fillId="0" borderId="27" xfId="72" applyNumberFormat="1" applyFont="1" applyFill="1" applyBorder="1" applyAlignment="1" applyProtection="1">
      <alignment horizontal="right" vertical="center" wrapText="1"/>
      <protection/>
    </xf>
    <xf numFmtId="49" fontId="1" fillId="0" borderId="65" xfId="72" applyNumberFormat="1" applyFont="1" applyFill="1" applyBorder="1" applyAlignment="1" applyProtection="1">
      <alignment horizontal="left" vertical="center" wrapText="1" indent="1"/>
      <protection/>
    </xf>
    <xf numFmtId="0" fontId="1" fillId="0" borderId="66" xfId="72" applyFont="1" applyFill="1" applyBorder="1" applyAlignment="1" applyProtection="1">
      <alignment horizontal="left" vertical="center" wrapText="1" indent="1"/>
      <protection/>
    </xf>
    <xf numFmtId="176" fontId="1" fillId="0" borderId="66" xfId="72" applyNumberFormat="1" applyFont="1" applyFill="1" applyBorder="1" applyAlignment="1" applyProtection="1">
      <alignment horizontal="right" vertical="center" wrapText="1"/>
      <protection locked="0"/>
    </xf>
    <xf numFmtId="176" fontId="1" fillId="0" borderId="46" xfId="72" applyNumberFormat="1" applyFont="1" applyFill="1" applyBorder="1" applyAlignment="1" applyProtection="1">
      <alignment horizontal="right" vertical="center" wrapText="1"/>
      <protection locked="0"/>
    </xf>
    <xf numFmtId="49" fontId="1" fillId="0" borderId="67" xfId="72" applyNumberFormat="1" applyFont="1" applyFill="1" applyBorder="1" applyAlignment="1" applyProtection="1">
      <alignment horizontal="left" vertical="center" wrapText="1" indent="1"/>
      <protection/>
    </xf>
    <xf numFmtId="0" fontId="1" fillId="0" borderId="41" xfId="72" applyFont="1" applyFill="1" applyBorder="1" applyAlignment="1" applyProtection="1">
      <alignment horizontal="left" vertical="center" wrapText="1" indent="1"/>
      <protection/>
    </xf>
    <xf numFmtId="176" fontId="1" fillId="0" borderId="41" xfId="72" applyNumberFormat="1" applyFont="1" applyFill="1" applyBorder="1" applyAlignment="1" applyProtection="1">
      <alignment horizontal="right" vertical="center" wrapText="1"/>
      <protection locked="0"/>
    </xf>
    <xf numFmtId="176" fontId="1" fillId="0" borderId="32" xfId="72" applyNumberFormat="1" applyFont="1" applyFill="1" applyBorder="1" applyAlignment="1" applyProtection="1">
      <alignment horizontal="right" vertical="center" wrapText="1"/>
      <protection locked="0"/>
    </xf>
    <xf numFmtId="49" fontId="1" fillId="0" borderId="68" xfId="72" applyNumberFormat="1" applyFont="1" applyFill="1" applyBorder="1" applyAlignment="1" applyProtection="1">
      <alignment horizontal="left" vertical="center" wrapText="1" indent="1"/>
      <protection/>
    </xf>
    <xf numFmtId="0" fontId="1" fillId="0" borderId="69" xfId="72" applyFont="1" applyFill="1" applyBorder="1" applyAlignment="1" applyProtection="1">
      <alignment horizontal="left" vertical="center" wrapText="1" indent="1"/>
      <protection/>
    </xf>
    <xf numFmtId="176" fontId="1" fillId="0" borderId="69" xfId="72" applyNumberFormat="1" applyFont="1" applyFill="1" applyBorder="1" applyAlignment="1" applyProtection="1">
      <alignment horizontal="right" vertical="center" wrapText="1"/>
      <protection locked="0"/>
    </xf>
    <xf numFmtId="176" fontId="1" fillId="0" borderId="31" xfId="72" applyNumberFormat="1" applyFont="1" applyFill="1" applyBorder="1" applyAlignment="1" applyProtection="1">
      <alignment horizontal="right" vertical="center" wrapText="1"/>
      <protection locked="0"/>
    </xf>
    <xf numFmtId="49" fontId="1" fillId="0" borderId="70" xfId="72" applyNumberFormat="1" applyFont="1" applyFill="1" applyBorder="1" applyAlignment="1" applyProtection="1">
      <alignment horizontal="left" vertical="center" wrapText="1" indent="1"/>
      <protection/>
    </xf>
    <xf numFmtId="0" fontId="1" fillId="0" borderId="71" xfId="72" applyFont="1" applyFill="1" applyBorder="1" applyAlignment="1" applyProtection="1">
      <alignment horizontal="left" vertical="center" wrapText="1" indent="1"/>
      <protection/>
    </xf>
    <xf numFmtId="176" fontId="1" fillId="0" borderId="71" xfId="72" applyNumberFormat="1" applyFont="1" applyFill="1" applyBorder="1" applyAlignment="1" applyProtection="1">
      <alignment horizontal="right" vertical="center" wrapText="1"/>
      <protection locked="0"/>
    </xf>
    <xf numFmtId="176" fontId="1" fillId="0" borderId="26" xfId="72" applyNumberFormat="1" applyFont="1" applyFill="1" applyBorder="1" applyAlignment="1" applyProtection="1">
      <alignment horizontal="right" vertical="center" wrapText="1"/>
      <protection locked="0"/>
    </xf>
    <xf numFmtId="49" fontId="1" fillId="0" borderId="72" xfId="72" applyNumberFormat="1" applyFont="1" applyFill="1" applyBorder="1" applyAlignment="1" applyProtection="1">
      <alignment horizontal="left" vertical="center" wrapText="1" indent="1"/>
      <protection/>
    </xf>
    <xf numFmtId="176" fontId="1" fillId="0" borderId="50" xfId="72" applyNumberFormat="1" applyFont="1" applyFill="1" applyBorder="1" applyAlignment="1" applyProtection="1">
      <alignment horizontal="right" vertical="center" wrapText="1"/>
      <protection locked="0"/>
    </xf>
    <xf numFmtId="176" fontId="1" fillId="0" borderId="51" xfId="72" applyNumberFormat="1" applyFont="1" applyFill="1" applyBorder="1" applyAlignment="1" applyProtection="1">
      <alignment horizontal="right" vertical="center" wrapText="1"/>
      <protection locked="0"/>
    </xf>
    <xf numFmtId="0" fontId="25" fillId="0" borderId="41" xfId="72" applyFont="1" applyFill="1" applyBorder="1" applyAlignment="1" applyProtection="1">
      <alignment horizontal="left" vertical="center" wrapText="1" indent="1"/>
      <protection/>
    </xf>
    <xf numFmtId="176" fontId="25" fillId="0" borderId="41" xfId="72" applyNumberFormat="1" applyFont="1" applyFill="1" applyBorder="1" applyAlignment="1" applyProtection="1">
      <alignment horizontal="right" vertical="center" wrapText="1"/>
      <protection/>
    </xf>
    <xf numFmtId="176" fontId="25" fillId="0" borderId="32" xfId="72" applyNumberFormat="1" applyFont="1" applyFill="1" applyBorder="1" applyAlignment="1" applyProtection="1">
      <alignment horizontal="right" vertical="center" wrapText="1"/>
      <protection/>
    </xf>
    <xf numFmtId="0" fontId="1" fillId="0" borderId="41" xfId="72" applyFont="1" applyFill="1" applyBorder="1" applyAlignment="1" applyProtection="1">
      <alignment horizontal="left" vertical="center" wrapText="1" indent="2"/>
      <protection/>
    </xf>
    <xf numFmtId="0" fontId="1" fillId="0" borderId="50" xfId="72" applyFont="1" applyFill="1" applyBorder="1" applyAlignment="1" applyProtection="1">
      <alignment horizontal="left" vertical="center" wrapText="1" indent="2"/>
      <protection/>
    </xf>
    <xf numFmtId="0" fontId="1" fillId="0" borderId="0" xfId="72" applyFont="1" applyFill="1" applyAlignment="1" applyProtection="1">
      <alignment horizontal="left" indent="1"/>
      <protection/>
    </xf>
    <xf numFmtId="0" fontId="25" fillId="0" borderId="71" xfId="72" applyFont="1" applyFill="1" applyBorder="1" applyAlignment="1" applyProtection="1">
      <alignment horizontal="left" vertical="center" wrapText="1" indent="1"/>
      <protection/>
    </xf>
    <xf numFmtId="176" fontId="25" fillId="0" borderId="71" xfId="72" applyNumberFormat="1" applyFont="1" applyFill="1" applyBorder="1" applyAlignment="1" applyProtection="1">
      <alignment horizontal="right" vertical="center" wrapText="1"/>
      <protection/>
    </xf>
    <xf numFmtId="176" fontId="25" fillId="0" borderId="26" xfId="72" applyNumberFormat="1" applyFont="1" applyFill="1" applyBorder="1" applyAlignment="1" applyProtection="1">
      <alignment horizontal="right" vertical="center" wrapText="1"/>
      <protection/>
    </xf>
    <xf numFmtId="176" fontId="25" fillId="0" borderId="41" xfId="72" applyNumberFormat="1" applyFont="1" applyFill="1" applyBorder="1" applyAlignment="1" applyProtection="1">
      <alignment horizontal="right" vertical="center" wrapText="1"/>
      <protection locked="0"/>
    </xf>
    <xf numFmtId="176" fontId="25" fillId="0" borderId="32" xfId="72" applyNumberFormat="1" applyFont="1" applyFill="1" applyBorder="1" applyAlignment="1" applyProtection="1">
      <alignment horizontal="right" vertical="center" wrapText="1"/>
      <protection locked="0"/>
    </xf>
    <xf numFmtId="0" fontId="25" fillId="0" borderId="66" xfId="72" applyFont="1" applyFill="1" applyBorder="1" applyAlignment="1" applyProtection="1">
      <alignment horizontal="left" vertical="center" wrapText="1" indent="1"/>
      <protection/>
    </xf>
    <xf numFmtId="176" fontId="25" fillId="0" borderId="66" xfId="72" applyNumberFormat="1" applyFont="1" applyFill="1" applyBorder="1" applyAlignment="1" applyProtection="1">
      <alignment horizontal="right" vertical="center" wrapText="1"/>
      <protection locked="0"/>
    </xf>
    <xf numFmtId="176" fontId="25" fillId="0" borderId="46" xfId="72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72" applyFont="1" applyFill="1">
      <alignment/>
      <protection/>
    </xf>
    <xf numFmtId="49" fontId="1" fillId="0" borderId="73" xfId="72" applyNumberFormat="1" applyFont="1" applyFill="1" applyBorder="1" applyAlignment="1" applyProtection="1">
      <alignment horizontal="left" vertical="center" wrapText="1" indent="1"/>
      <protection/>
    </xf>
    <xf numFmtId="0" fontId="1" fillId="0" borderId="74" xfId="72" applyFont="1" applyFill="1" applyBorder="1" applyAlignment="1" applyProtection="1">
      <alignment horizontal="left" vertical="center" wrapText="1" indent="1"/>
      <protection/>
    </xf>
    <xf numFmtId="176" fontId="1" fillId="0" borderId="74" xfId="72" applyNumberFormat="1" applyFont="1" applyFill="1" applyBorder="1" applyAlignment="1" applyProtection="1">
      <alignment horizontal="right" vertical="center" wrapText="1"/>
      <protection locked="0"/>
    </xf>
    <xf numFmtId="176" fontId="1" fillId="0" borderId="53" xfId="72" applyNumberFormat="1" applyFont="1" applyFill="1" applyBorder="1" applyAlignment="1" applyProtection="1">
      <alignment horizontal="right" vertical="center" wrapText="1"/>
      <protection locked="0"/>
    </xf>
    <xf numFmtId="0" fontId="27" fillId="0" borderId="44" xfId="72" applyFont="1" applyFill="1" applyBorder="1" applyAlignment="1" applyProtection="1">
      <alignment horizontal="left" vertical="center" wrapText="1" indent="1"/>
      <protection/>
    </xf>
    <xf numFmtId="176" fontId="27" fillId="0" borderId="44" xfId="72" applyNumberFormat="1" applyFont="1" applyFill="1" applyBorder="1" applyAlignment="1" applyProtection="1">
      <alignment horizontal="right" vertical="center" wrapText="1"/>
      <protection/>
    </xf>
    <xf numFmtId="176" fontId="27" fillId="0" borderId="27" xfId="72" applyNumberFormat="1" applyFont="1" applyFill="1" applyBorder="1" applyAlignment="1" applyProtection="1">
      <alignment horizontal="right" vertical="center" wrapText="1"/>
      <protection/>
    </xf>
    <xf numFmtId="49" fontId="24" fillId="0" borderId="62" xfId="72" applyNumberFormat="1" applyFont="1" applyFill="1" applyBorder="1" applyAlignment="1" applyProtection="1">
      <alignment horizontal="left" vertical="center" wrapText="1" indent="1"/>
      <protection/>
    </xf>
    <xf numFmtId="176" fontId="25" fillId="0" borderId="44" xfId="72" applyNumberFormat="1" applyFont="1" applyFill="1" applyBorder="1" applyAlignment="1" applyProtection="1">
      <alignment horizontal="right" vertical="center" wrapText="1"/>
      <protection/>
    </xf>
    <xf numFmtId="176" fontId="25" fillId="0" borderId="27" xfId="72" applyNumberFormat="1" applyFont="1" applyFill="1" applyBorder="1" applyAlignment="1" applyProtection="1">
      <alignment horizontal="right" vertical="center" wrapText="1"/>
      <protection/>
    </xf>
    <xf numFmtId="0" fontId="1" fillId="0" borderId="71" xfId="72" applyFont="1" applyFill="1" applyBorder="1" applyAlignment="1" applyProtection="1">
      <alignment horizontal="left" vertical="center" wrapText="1" indent="2"/>
      <protection/>
    </xf>
    <xf numFmtId="49" fontId="1" fillId="0" borderId="75" xfId="72" applyNumberFormat="1" applyFont="1" applyFill="1" applyBorder="1" applyAlignment="1" applyProtection="1">
      <alignment horizontal="left" vertical="center" wrapText="1" indent="1"/>
      <protection/>
    </xf>
    <xf numFmtId="0" fontId="1" fillId="0" borderId="42" xfId="72" applyFont="1" applyFill="1" applyBorder="1" applyAlignment="1" applyProtection="1">
      <alignment horizontal="left" vertical="center" wrapText="1" indent="2"/>
      <protection/>
    </xf>
    <xf numFmtId="176" fontId="1" fillId="0" borderId="42" xfId="72" applyNumberFormat="1" applyFont="1" applyFill="1" applyBorder="1" applyAlignment="1" applyProtection="1">
      <alignment horizontal="right" vertical="center" wrapText="1"/>
      <protection locked="0"/>
    </xf>
    <xf numFmtId="176" fontId="1" fillId="0" borderId="43" xfId="72" applyNumberFormat="1" applyFont="1" applyFill="1" applyBorder="1" applyAlignment="1" applyProtection="1">
      <alignment horizontal="right" vertical="center" wrapText="1"/>
      <protection locked="0"/>
    </xf>
    <xf numFmtId="0" fontId="15" fillId="0" borderId="44" xfId="72" applyFont="1" applyFill="1" applyBorder="1" applyAlignment="1" applyProtection="1">
      <alignment horizontal="left" vertical="center" wrapText="1" indent="1"/>
      <protection/>
    </xf>
    <xf numFmtId="0" fontId="0" fillId="0" borderId="12" xfId="72" applyFont="1" applyFill="1" applyBorder="1">
      <alignment/>
      <protection/>
    </xf>
    <xf numFmtId="0" fontId="9" fillId="0" borderId="0" xfId="72" applyFont="1" applyFill="1" applyBorder="1" applyAlignment="1" applyProtection="1">
      <alignment horizontal="center" vertical="center" wrapText="1"/>
      <protection/>
    </xf>
    <xf numFmtId="0" fontId="9" fillId="0" borderId="0" xfId="72" applyFont="1" applyFill="1" applyBorder="1" applyAlignment="1" applyProtection="1">
      <alignment vertical="center" wrapText="1"/>
      <protection/>
    </xf>
    <xf numFmtId="176" fontId="9" fillId="0" borderId="0" xfId="72" applyNumberFormat="1" applyFont="1" applyFill="1" applyBorder="1" applyAlignment="1" applyProtection="1">
      <alignment vertical="center" wrapText="1"/>
      <protection/>
    </xf>
    <xf numFmtId="0" fontId="24" fillId="0" borderId="64" xfId="72" applyFont="1" applyFill="1" applyBorder="1" applyAlignment="1" applyProtection="1">
      <alignment vertical="center" wrapText="1"/>
      <protection/>
    </xf>
    <xf numFmtId="176" fontId="24" fillId="0" borderId="64" xfId="72" applyNumberFormat="1" applyFont="1" applyFill="1" applyBorder="1" applyAlignment="1" applyProtection="1">
      <alignment vertical="center" wrapText="1"/>
      <protection/>
    </xf>
    <xf numFmtId="176" fontId="24" fillId="0" borderId="56" xfId="72" applyNumberFormat="1" applyFont="1" applyFill="1" applyBorder="1" applyAlignment="1" applyProtection="1">
      <alignment vertical="center" wrapText="1"/>
      <protection/>
    </xf>
    <xf numFmtId="176" fontId="1" fillId="0" borderId="74" xfId="72" applyNumberFormat="1" applyFont="1" applyFill="1" applyBorder="1" applyAlignment="1" applyProtection="1">
      <alignment vertical="center" wrapText="1"/>
      <protection locked="0"/>
    </xf>
    <xf numFmtId="176" fontId="1" fillId="0" borderId="53" xfId="72" applyNumberFormat="1" applyFont="1" applyFill="1" applyBorder="1" applyAlignment="1" applyProtection="1">
      <alignment vertical="center" wrapText="1"/>
      <protection locked="0"/>
    </xf>
    <xf numFmtId="176" fontId="1" fillId="0" borderId="41" xfId="72" applyNumberFormat="1" applyFont="1" applyFill="1" applyBorder="1" applyAlignment="1" applyProtection="1">
      <alignment vertical="center" wrapText="1"/>
      <protection locked="0"/>
    </xf>
    <xf numFmtId="176" fontId="1" fillId="0" borderId="32" xfId="72" applyNumberFormat="1" applyFont="1" applyFill="1" applyBorder="1" applyAlignment="1" applyProtection="1">
      <alignment vertical="center" wrapText="1"/>
      <protection locked="0"/>
    </xf>
    <xf numFmtId="176" fontId="1" fillId="0" borderId="50" xfId="72" applyNumberFormat="1" applyFont="1" applyFill="1" applyBorder="1" applyAlignment="1" applyProtection="1">
      <alignment vertical="center" wrapText="1"/>
      <protection locked="0"/>
    </xf>
    <xf numFmtId="176" fontId="1" fillId="0" borderId="51" xfId="72" applyNumberFormat="1" applyFont="1" applyFill="1" applyBorder="1" applyAlignment="1" applyProtection="1">
      <alignment vertical="center" wrapText="1"/>
      <protection locked="0"/>
    </xf>
    <xf numFmtId="0" fontId="1" fillId="0" borderId="20" xfId="72" applyFont="1" applyFill="1" applyBorder="1" applyAlignment="1" applyProtection="1">
      <alignment horizontal="left" vertical="center" wrapText="1" indent="1"/>
      <protection/>
    </xf>
    <xf numFmtId="0" fontId="1" fillId="0" borderId="0" xfId="72" applyFont="1" applyFill="1" applyBorder="1" applyAlignment="1" applyProtection="1">
      <alignment horizontal="left" vertical="center" wrapText="1" indent="1"/>
      <protection/>
    </xf>
    <xf numFmtId="0" fontId="1" fillId="0" borderId="41" xfId="72" applyFont="1" applyFill="1" applyBorder="1" applyAlignment="1" applyProtection="1">
      <alignment horizontal="left" indent="1"/>
      <protection/>
    </xf>
    <xf numFmtId="0" fontId="1" fillId="0" borderId="50" xfId="72" applyFont="1" applyFill="1" applyBorder="1" applyAlignment="1" applyProtection="1">
      <alignment horizontal="left" vertical="center" wrapText="1" indent="1"/>
      <protection/>
    </xf>
    <xf numFmtId="0" fontId="1" fillId="0" borderId="42" xfId="72" applyFont="1" applyFill="1" applyBorder="1" applyAlignment="1" applyProtection="1">
      <alignment horizontal="left" vertical="center" wrapText="1" indent="1"/>
      <protection/>
    </xf>
    <xf numFmtId="176" fontId="1" fillId="0" borderId="42" xfId="72" applyNumberFormat="1" applyFont="1" applyFill="1" applyBorder="1" applyAlignment="1" applyProtection="1">
      <alignment vertical="center" wrapText="1"/>
      <protection locked="0"/>
    </xf>
    <xf numFmtId="176" fontId="1" fillId="0" borderId="43" xfId="72" applyNumberFormat="1" applyFont="1" applyFill="1" applyBorder="1" applyAlignment="1" applyProtection="1">
      <alignment vertical="center" wrapText="1"/>
      <protection locked="0"/>
    </xf>
    <xf numFmtId="0" fontId="24" fillId="0" borderId="44" xfId="72" applyFont="1" applyFill="1" applyBorder="1" applyAlignment="1" applyProtection="1">
      <alignment vertical="center" wrapText="1"/>
      <protection/>
    </xf>
    <xf numFmtId="176" fontId="24" fillId="0" borderId="44" xfId="72" applyNumberFormat="1" applyFont="1" applyFill="1" applyBorder="1" applyAlignment="1" applyProtection="1">
      <alignment vertical="center" wrapText="1"/>
      <protection/>
    </xf>
    <xf numFmtId="176" fontId="24" fillId="0" borderId="27" xfId="72" applyNumberFormat="1" applyFont="1" applyFill="1" applyBorder="1" applyAlignment="1" applyProtection="1">
      <alignment vertical="center" wrapText="1"/>
      <protection/>
    </xf>
    <xf numFmtId="176" fontId="1" fillId="0" borderId="71" xfId="72" applyNumberFormat="1" applyFont="1" applyFill="1" applyBorder="1" applyAlignment="1" applyProtection="1">
      <alignment vertical="center" wrapText="1"/>
      <protection locked="0"/>
    </xf>
    <xf numFmtId="176" fontId="1" fillId="0" borderId="26" xfId="72" applyNumberFormat="1" applyFont="1" applyFill="1" applyBorder="1" applyAlignment="1" applyProtection="1">
      <alignment vertical="center" wrapText="1"/>
      <protection locked="0"/>
    </xf>
    <xf numFmtId="176" fontId="24" fillId="0" borderId="44" xfId="72" applyNumberFormat="1" applyFont="1" applyFill="1" applyBorder="1" applyAlignment="1" applyProtection="1">
      <alignment vertical="center" wrapText="1"/>
      <protection locked="0"/>
    </xf>
    <xf numFmtId="176" fontId="24" fillId="0" borderId="27" xfId="72" applyNumberFormat="1" applyFont="1" applyFill="1" applyBorder="1" applyAlignment="1" applyProtection="1">
      <alignment vertical="center" wrapText="1"/>
      <protection locked="0"/>
    </xf>
    <xf numFmtId="176" fontId="1" fillId="0" borderId="66" xfId="72" applyNumberFormat="1" applyFont="1" applyFill="1" applyBorder="1" applyAlignment="1" applyProtection="1">
      <alignment vertical="center" wrapText="1"/>
      <protection locked="0"/>
    </xf>
    <xf numFmtId="176" fontId="1" fillId="0" borderId="46" xfId="72" applyNumberFormat="1" applyFont="1" applyFill="1" applyBorder="1" applyAlignment="1" applyProtection="1">
      <alignment vertical="center" wrapText="1"/>
      <protection locked="0"/>
    </xf>
    <xf numFmtId="176" fontId="1" fillId="36" borderId="43" xfId="72" applyNumberFormat="1" applyFont="1" applyFill="1" applyBorder="1" applyAlignment="1" applyProtection="1">
      <alignment horizontal="right" vertical="center" wrapText="1"/>
      <protection locked="0"/>
    </xf>
    <xf numFmtId="0" fontId="15" fillId="0" borderId="44" xfId="72" applyFont="1" applyFill="1" applyBorder="1" applyAlignment="1" applyProtection="1">
      <alignment vertical="center" wrapText="1"/>
      <protection/>
    </xf>
    <xf numFmtId="0" fontId="9" fillId="0" borderId="0" xfId="72" applyFont="1" applyFill="1">
      <alignment/>
      <protection/>
    </xf>
    <xf numFmtId="0" fontId="17" fillId="0" borderId="12" xfId="72" applyFont="1" applyFill="1" applyBorder="1">
      <alignment/>
      <protection/>
    </xf>
    <xf numFmtId="0" fontId="28" fillId="0" borderId="0" xfId="72" applyFont="1" applyFill="1">
      <alignment/>
      <protection/>
    </xf>
    <xf numFmtId="3" fontId="24" fillId="0" borderId="44" xfId="72" applyNumberFormat="1" applyFont="1" applyFill="1" applyBorder="1" applyAlignment="1" applyProtection="1">
      <alignment horizontal="right" vertical="center" wrapText="1"/>
      <protection/>
    </xf>
    <xf numFmtId="3" fontId="24" fillId="0" borderId="27" xfId="72" applyNumberFormat="1" applyFont="1" applyFill="1" applyBorder="1" applyAlignment="1" applyProtection="1">
      <alignment horizontal="right" vertical="center" wrapText="1"/>
      <protection/>
    </xf>
    <xf numFmtId="3" fontId="1" fillId="0" borderId="71" xfId="72" applyNumberFormat="1" applyFont="1" applyFill="1" applyBorder="1" applyAlignment="1" applyProtection="1">
      <alignment horizontal="right" vertical="center" wrapText="1"/>
      <protection/>
    </xf>
    <xf numFmtId="3" fontId="1" fillId="0" borderId="26" xfId="72" applyNumberFormat="1" applyFont="1" applyFill="1" applyBorder="1" applyAlignment="1" applyProtection="1">
      <alignment horizontal="right" vertical="center" wrapText="1"/>
      <protection/>
    </xf>
    <xf numFmtId="3" fontId="1" fillId="0" borderId="42" xfId="72" applyNumberFormat="1" applyFont="1" applyFill="1" applyBorder="1" applyAlignment="1" applyProtection="1">
      <alignment horizontal="right" vertical="center" wrapText="1"/>
      <protection/>
    </xf>
    <xf numFmtId="3" fontId="1" fillId="0" borderId="43" xfId="72" applyNumberFormat="1" applyFont="1" applyFill="1" applyBorder="1" applyAlignment="1" applyProtection="1">
      <alignment horizontal="right" vertical="center" wrapText="1"/>
      <protection/>
    </xf>
    <xf numFmtId="0" fontId="0" fillId="0" borderId="19" xfId="70" applyFont="1" applyFill="1" applyBorder="1" applyAlignment="1" applyProtection="1">
      <alignment horizontal="right"/>
      <protection/>
    </xf>
    <xf numFmtId="0" fontId="14" fillId="0" borderId="19" xfId="70" applyFont="1" applyFill="1" applyBorder="1" applyAlignment="1" applyProtection="1">
      <alignment horizontal="right"/>
      <protection/>
    </xf>
    <xf numFmtId="0" fontId="0" fillId="0" borderId="37" xfId="72" applyFont="1" applyFill="1" applyBorder="1" applyAlignment="1">
      <alignment horizontal="right"/>
      <protection/>
    </xf>
    <xf numFmtId="0" fontId="0" fillId="0" borderId="40" xfId="72" applyFont="1" applyFill="1" applyBorder="1" applyAlignment="1">
      <alignment horizontal="right"/>
      <protection/>
    </xf>
    <xf numFmtId="0" fontId="0" fillId="0" borderId="0" xfId="72" applyFont="1" applyFill="1" applyAlignment="1">
      <alignment horizontal="right"/>
      <protection/>
    </xf>
    <xf numFmtId="0" fontId="0" fillId="0" borderId="39" xfId="72" applyFont="1" applyFill="1" applyBorder="1" applyAlignment="1">
      <alignment horizontal="right"/>
      <protection/>
    </xf>
    <xf numFmtId="0" fontId="15" fillId="35" borderId="62" xfId="72" applyFont="1" applyFill="1" applyBorder="1" applyAlignment="1" applyProtection="1">
      <alignment horizontal="center" vertical="center" wrapText="1"/>
      <protection/>
    </xf>
    <xf numFmtId="0" fontId="15" fillId="35" borderId="44" xfId="72" applyFont="1" applyFill="1" applyBorder="1" applyAlignment="1" applyProtection="1">
      <alignment horizontal="center" vertical="center" wrapText="1"/>
      <protection/>
    </xf>
    <xf numFmtId="0" fontId="15" fillId="35" borderId="27" xfId="72" applyFont="1" applyFill="1" applyBorder="1" applyAlignment="1" applyProtection="1">
      <alignment horizontal="center" vertical="center" wrapText="1"/>
      <protection/>
    </xf>
    <xf numFmtId="0" fontId="0" fillId="0" borderId="41" xfId="67" applyBorder="1" applyAlignment="1">
      <alignment/>
      <protection/>
    </xf>
    <xf numFmtId="0" fontId="3" fillId="0" borderId="41" xfId="67" applyFont="1" applyBorder="1" applyAlignment="1">
      <alignment horizontal="center"/>
      <protection/>
    </xf>
    <xf numFmtId="0" fontId="0" fillId="0" borderId="41" xfId="67" applyBorder="1" applyAlignment="1">
      <alignment horizontal="right"/>
      <protection/>
    </xf>
    <xf numFmtId="0" fontId="9" fillId="34" borderId="15" xfId="67" applyFont="1" applyFill="1" applyBorder="1">
      <alignment/>
      <protection/>
    </xf>
    <xf numFmtId="0" fontId="0" fillId="34" borderId="15" xfId="67" applyFill="1" applyBorder="1">
      <alignment/>
      <protection/>
    </xf>
    <xf numFmtId="0" fontId="0" fillId="34" borderId="20" xfId="67" applyFill="1" applyBorder="1">
      <alignment/>
      <protection/>
    </xf>
    <xf numFmtId="0" fontId="0" fillId="0" borderId="15" xfId="67" applyBorder="1">
      <alignment/>
      <protection/>
    </xf>
    <xf numFmtId="3" fontId="0" fillId="0" borderId="15" xfId="67" applyNumberFormat="1" applyBorder="1" applyAlignment="1">
      <alignment horizontal="right"/>
      <protection/>
    </xf>
    <xf numFmtId="3" fontId="0" fillId="0" borderId="41" xfId="67" applyNumberFormat="1" applyBorder="1" applyAlignment="1">
      <alignment horizontal="right"/>
      <protection/>
    </xf>
    <xf numFmtId="0" fontId="0" fillId="0" borderId="76" xfId="67" applyBorder="1">
      <alignment/>
      <protection/>
    </xf>
    <xf numFmtId="3" fontId="0" fillId="0" borderId="20" xfId="67" applyNumberFormat="1" applyBorder="1" applyAlignment="1">
      <alignment horizontal="right"/>
      <protection/>
    </xf>
    <xf numFmtId="0" fontId="9" fillId="34" borderId="76" xfId="67" applyFont="1" applyFill="1" applyBorder="1">
      <alignment/>
      <protection/>
    </xf>
    <xf numFmtId="3" fontId="9" fillId="34" borderId="20" xfId="67" applyNumberFormat="1" applyFont="1" applyFill="1" applyBorder="1" applyAlignment="1">
      <alignment horizontal="right"/>
      <protection/>
    </xf>
    <xf numFmtId="0" fontId="0" fillId="0" borderId="50" xfId="67" applyBorder="1" applyAlignment="1">
      <alignment/>
      <protection/>
    </xf>
    <xf numFmtId="0" fontId="0" fillId="0" borderId="66" xfId="67" applyBorder="1" applyAlignment="1">
      <alignment/>
      <protection/>
    </xf>
    <xf numFmtId="0" fontId="3" fillId="34" borderId="41" xfId="67" applyFont="1" applyFill="1" applyBorder="1" applyAlignment="1">
      <alignment horizontal="center" vertical="center" wrapText="1"/>
      <protection/>
    </xf>
    <xf numFmtId="0" fontId="3" fillId="34" borderId="20" xfId="67" applyFont="1" applyFill="1" applyBorder="1" applyAlignment="1">
      <alignment horizontal="center" vertical="center" wrapText="1"/>
      <protection/>
    </xf>
    <xf numFmtId="0" fontId="0" fillId="0" borderId="0" xfId="67" applyAlignment="1">
      <alignment wrapText="1"/>
      <protection/>
    </xf>
    <xf numFmtId="0" fontId="0" fillId="34" borderId="77" xfId="67" applyFill="1" applyBorder="1">
      <alignment/>
      <protection/>
    </xf>
    <xf numFmtId="0" fontId="0" fillId="34" borderId="17" xfId="67" applyFill="1" applyBorder="1">
      <alignment/>
      <protection/>
    </xf>
    <xf numFmtId="0" fontId="0" fillId="34" borderId="59" xfId="67" applyFill="1" applyBorder="1">
      <alignment/>
      <protection/>
    </xf>
    <xf numFmtId="0" fontId="0" fillId="0" borderId="71" xfId="67" applyBorder="1" applyAlignment="1">
      <alignment/>
      <protection/>
    </xf>
    <xf numFmtId="0" fontId="0" fillId="34" borderId="78" xfId="67" applyFill="1" applyBorder="1" applyAlignment="1">
      <alignment wrapText="1"/>
      <protection/>
    </xf>
    <xf numFmtId="0" fontId="0" fillId="34" borderId="16" xfId="67" applyFill="1" applyBorder="1" applyAlignment="1">
      <alignment wrapText="1"/>
      <protection/>
    </xf>
    <xf numFmtId="0" fontId="0" fillId="34" borderId="45" xfId="67" applyFill="1" applyBorder="1" applyAlignment="1">
      <alignment wrapText="1"/>
      <protection/>
    </xf>
    <xf numFmtId="0" fontId="0" fillId="0" borderId="41" xfId="67" applyBorder="1" applyAlignment="1">
      <alignment horizontal="right" wrapText="1"/>
      <protection/>
    </xf>
    <xf numFmtId="3" fontId="3" fillId="33" borderId="41" xfId="67" applyNumberFormat="1" applyFont="1" applyFill="1" applyBorder="1" applyAlignment="1">
      <alignment horizontal="right" vertical="center" wrapText="1"/>
      <protection/>
    </xf>
    <xf numFmtId="3" fontId="0" fillId="0" borderId="41" xfId="67" applyNumberFormat="1" applyBorder="1">
      <alignment/>
      <protection/>
    </xf>
    <xf numFmtId="3" fontId="3" fillId="33" borderId="41" xfId="67" applyNumberFormat="1" applyFont="1" applyFill="1" applyBorder="1">
      <alignment/>
      <protection/>
    </xf>
    <xf numFmtId="3" fontId="3" fillId="35" borderId="41" xfId="67" applyNumberFormat="1" applyFont="1" applyFill="1" applyBorder="1">
      <alignment/>
      <protection/>
    </xf>
    <xf numFmtId="3" fontId="9" fillId="33" borderId="41" xfId="67" applyNumberFormat="1" applyFont="1" applyFill="1" applyBorder="1">
      <alignment/>
      <protection/>
    </xf>
    <xf numFmtId="0" fontId="0" fillId="34" borderId="76" xfId="67" applyFill="1" applyBorder="1">
      <alignment/>
      <protection/>
    </xf>
    <xf numFmtId="3" fontId="9" fillId="33" borderId="41" xfId="67" applyNumberFormat="1" applyFont="1" applyFill="1" applyBorder="1" applyAlignment="1">
      <alignment horizontal="center"/>
      <protection/>
    </xf>
    <xf numFmtId="0" fontId="0" fillId="0" borderId="58" xfId="67" applyBorder="1" applyAlignment="1">
      <alignment vertical="center"/>
      <protection/>
    </xf>
    <xf numFmtId="0" fontId="11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right"/>
    </xf>
    <xf numFmtId="0" fontId="4" fillId="0" borderId="0" xfId="0" applyFont="1" applyFill="1" applyBorder="1" applyAlignment="1" quotePrefix="1">
      <alignment horizontal="center" vertical="center"/>
    </xf>
    <xf numFmtId="0" fontId="0" fillId="0" borderId="24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0" fillId="0" borderId="17" xfId="0" applyFont="1" applyBorder="1" applyAlignment="1" quotePrefix="1">
      <alignment horizontal="center"/>
    </xf>
    <xf numFmtId="0" fontId="0" fillId="0" borderId="41" xfId="67" applyFont="1" applyBorder="1" applyAlignment="1">
      <alignment horizontal="right" wrapText="1"/>
      <protection/>
    </xf>
    <xf numFmtId="3" fontId="0" fillId="0" borderId="41" xfId="67" applyNumberFormat="1" applyFont="1" applyFill="1" applyBorder="1">
      <alignment/>
      <protection/>
    </xf>
    <xf numFmtId="3" fontId="0" fillId="0" borderId="41" xfId="67" applyNumberFormat="1" applyFont="1" applyBorder="1">
      <alignment/>
      <protection/>
    </xf>
    <xf numFmtId="0" fontId="3" fillId="35" borderId="41" xfId="67" applyFont="1" applyFill="1" applyBorder="1" applyAlignment="1">
      <alignment horizontal="center" wrapText="1"/>
      <protection/>
    </xf>
    <xf numFmtId="176" fontId="16" fillId="0" borderId="19" xfId="72" applyNumberFormat="1" applyFont="1" applyFill="1" applyBorder="1" applyAlignment="1" applyProtection="1">
      <alignment vertical="center"/>
      <protection/>
    </xf>
    <xf numFmtId="0" fontId="14" fillId="0" borderId="0" xfId="72" applyFont="1" applyFill="1" applyAlignment="1">
      <alignment horizontal="left"/>
      <protection/>
    </xf>
    <xf numFmtId="176" fontId="0" fillId="0" borderId="0" xfId="70" applyNumberFormat="1" applyFont="1" applyFill="1" applyAlignment="1">
      <alignment vertical="center" wrapText="1"/>
      <protection/>
    </xf>
    <xf numFmtId="176" fontId="0" fillId="0" borderId="0" xfId="70" applyNumberFormat="1" applyFont="1" applyFill="1" applyAlignment="1">
      <alignment horizontal="center" vertical="center" wrapText="1"/>
      <protection/>
    </xf>
    <xf numFmtId="176" fontId="24" fillId="0" borderId="35" xfId="70" applyNumberFormat="1" applyFont="1" applyFill="1" applyBorder="1" applyAlignment="1">
      <alignment horizontal="center" vertical="center" wrapText="1"/>
      <protection/>
    </xf>
    <xf numFmtId="176" fontId="24" fillId="0" borderId="62" xfId="70" applyNumberFormat="1" applyFont="1" applyFill="1" applyBorder="1" applyAlignment="1">
      <alignment horizontal="center" vertical="center" wrapText="1"/>
      <protection/>
    </xf>
    <xf numFmtId="176" fontId="24" fillId="0" borderId="44" xfId="70" applyNumberFormat="1" applyFont="1" applyFill="1" applyBorder="1" applyAlignment="1">
      <alignment horizontal="center" vertical="center" wrapText="1"/>
      <protection/>
    </xf>
    <xf numFmtId="176" fontId="24" fillId="0" borderId="27" xfId="70" applyNumberFormat="1" applyFont="1" applyFill="1" applyBorder="1" applyAlignment="1">
      <alignment horizontal="center" vertical="center" wrapText="1"/>
      <protection/>
    </xf>
    <xf numFmtId="176" fontId="3" fillId="0" borderId="0" xfId="70" applyNumberFormat="1" applyFont="1" applyFill="1" applyAlignment="1">
      <alignment horizontal="center" vertical="center" wrapText="1"/>
      <protection/>
    </xf>
    <xf numFmtId="176" fontId="0" fillId="0" borderId="36" xfId="70" applyNumberFormat="1" applyFont="1" applyFill="1" applyBorder="1" applyAlignment="1">
      <alignment horizontal="left" vertical="center" wrapText="1" indent="1"/>
      <protection/>
    </xf>
    <xf numFmtId="176" fontId="1" fillId="0" borderId="70" xfId="70" applyNumberFormat="1" applyFont="1" applyFill="1" applyBorder="1" applyAlignment="1" applyProtection="1">
      <alignment horizontal="left" vertical="center" wrapText="1" indent="1"/>
      <protection locked="0"/>
    </xf>
    <xf numFmtId="176" fontId="1" fillId="0" borderId="71" xfId="70" applyNumberFormat="1" applyFont="1" applyFill="1" applyBorder="1" applyAlignment="1" applyProtection="1">
      <alignment vertical="center" wrapText="1"/>
      <protection locked="0"/>
    </xf>
    <xf numFmtId="176" fontId="1" fillId="0" borderId="26" xfId="70" applyNumberFormat="1" applyFont="1" applyFill="1" applyBorder="1" applyAlignment="1" applyProtection="1">
      <alignment vertical="center" wrapText="1"/>
      <protection locked="0"/>
    </xf>
    <xf numFmtId="176" fontId="0" fillId="0" borderId="37" xfId="70" applyNumberFormat="1" applyFont="1" applyFill="1" applyBorder="1" applyAlignment="1">
      <alignment horizontal="left" vertical="center" wrapText="1" indent="1"/>
      <protection/>
    </xf>
    <xf numFmtId="176" fontId="1" fillId="0" borderId="67" xfId="70" applyNumberFormat="1" applyFont="1" applyFill="1" applyBorder="1" applyAlignment="1" applyProtection="1">
      <alignment horizontal="left" vertical="center" wrapText="1" indent="1"/>
      <protection locked="0"/>
    </xf>
    <xf numFmtId="176" fontId="1" fillId="0" borderId="41" xfId="70" applyNumberFormat="1" applyFont="1" applyFill="1" applyBorder="1" applyAlignment="1" applyProtection="1">
      <alignment vertical="center" wrapText="1"/>
      <protection locked="0"/>
    </xf>
    <xf numFmtId="176" fontId="1" fillId="0" borderId="32" xfId="70" applyNumberFormat="1" applyFont="1" applyFill="1" applyBorder="1" applyAlignment="1" applyProtection="1">
      <alignment vertical="center" wrapText="1"/>
      <protection locked="0"/>
    </xf>
    <xf numFmtId="176" fontId="1" fillId="0" borderId="65" xfId="70" applyNumberFormat="1" applyFont="1" applyFill="1" applyBorder="1" applyAlignment="1" applyProtection="1">
      <alignment horizontal="left" vertical="center" wrapText="1" indent="1"/>
      <protection locked="0"/>
    </xf>
    <xf numFmtId="176" fontId="1" fillId="0" borderId="72" xfId="70" applyNumberFormat="1" applyFont="1" applyFill="1" applyBorder="1" applyAlignment="1" applyProtection="1">
      <alignment horizontal="left" vertical="center" wrapText="1" indent="1"/>
      <protection locked="0"/>
    </xf>
    <xf numFmtId="176" fontId="3" fillId="0" borderId="35" xfId="70" applyNumberFormat="1" applyFont="1" applyFill="1" applyBorder="1" applyAlignment="1">
      <alignment horizontal="left" vertical="center" wrapText="1" indent="1"/>
      <protection/>
    </xf>
    <xf numFmtId="176" fontId="24" fillId="0" borderId="65" xfId="70" applyNumberFormat="1" applyFont="1" applyFill="1" applyBorder="1" applyAlignment="1" applyProtection="1">
      <alignment horizontal="left" vertical="center" wrapText="1" indent="1"/>
      <protection locked="0"/>
    </xf>
    <xf numFmtId="176" fontId="1" fillId="0" borderId="41" xfId="70" applyNumberFormat="1" applyFont="1" applyFill="1" applyBorder="1" applyAlignment="1" applyProtection="1">
      <alignment horizontal="right" vertical="center" wrapText="1"/>
      <protection locked="0"/>
    </xf>
    <xf numFmtId="176" fontId="1" fillId="0" borderId="32" xfId="70" applyNumberFormat="1" applyFont="1" applyFill="1" applyBorder="1" applyAlignment="1" applyProtection="1">
      <alignment horizontal="right" vertical="center" wrapText="1"/>
      <protection locked="0"/>
    </xf>
    <xf numFmtId="176" fontId="1" fillId="0" borderId="71" xfId="70" applyNumberFormat="1" applyFont="1" applyFill="1" applyBorder="1" applyAlignment="1" applyProtection="1">
      <alignment horizontal="right" vertical="center" wrapText="1"/>
      <protection locked="0"/>
    </xf>
    <xf numFmtId="176" fontId="1" fillId="0" borderId="26" xfId="70" applyNumberFormat="1" applyFont="1" applyFill="1" applyBorder="1" applyAlignment="1" applyProtection="1">
      <alignment horizontal="right" vertical="center" wrapText="1"/>
      <protection locked="0"/>
    </xf>
    <xf numFmtId="176" fontId="0" fillId="0" borderId="38" xfId="70" applyNumberFormat="1" applyFont="1" applyFill="1" applyBorder="1" applyAlignment="1">
      <alignment horizontal="left" vertical="center" wrapText="1" indent="1"/>
      <protection/>
    </xf>
    <xf numFmtId="176" fontId="1" fillId="0" borderId="50" xfId="70" applyNumberFormat="1" applyFont="1" applyFill="1" applyBorder="1" applyAlignment="1" applyProtection="1">
      <alignment horizontal="right" vertical="center" wrapText="1"/>
      <protection locked="0"/>
    </xf>
    <xf numFmtId="176" fontId="1" fillId="0" borderId="51" xfId="70" applyNumberFormat="1" applyFont="1" applyFill="1" applyBorder="1" applyAlignment="1" applyProtection="1">
      <alignment horizontal="right" vertical="center" wrapText="1"/>
      <protection locked="0"/>
    </xf>
    <xf numFmtId="176" fontId="1" fillId="0" borderId="75" xfId="70" applyNumberFormat="1" applyFont="1" applyFill="1" applyBorder="1" applyAlignment="1" applyProtection="1">
      <alignment horizontal="left" vertical="center" wrapText="1" indent="1"/>
      <protection locked="0"/>
    </xf>
    <xf numFmtId="176" fontId="26" fillId="0" borderId="0" xfId="70" applyNumberFormat="1" applyFont="1" applyFill="1" applyAlignment="1">
      <alignment vertical="center" wrapText="1"/>
      <protection/>
    </xf>
    <xf numFmtId="176" fontId="15" fillId="35" borderId="62" xfId="70" applyNumberFormat="1" applyFont="1" applyFill="1" applyBorder="1" applyAlignment="1">
      <alignment horizontal="centerContinuous" vertical="center" wrapText="1"/>
      <protection/>
    </xf>
    <xf numFmtId="176" fontId="15" fillId="35" borderId="44" xfId="70" applyNumberFormat="1" applyFont="1" applyFill="1" applyBorder="1" applyAlignment="1">
      <alignment horizontal="centerContinuous" vertical="center" wrapText="1"/>
      <protection/>
    </xf>
    <xf numFmtId="176" fontId="15" fillId="35" borderId="27" xfId="70" applyNumberFormat="1" applyFont="1" applyFill="1" applyBorder="1" applyAlignment="1">
      <alignment horizontal="centerContinuous" vertical="center" wrapText="1"/>
      <protection/>
    </xf>
    <xf numFmtId="176" fontId="15" fillId="35" borderId="62" xfId="70" applyNumberFormat="1" applyFont="1" applyFill="1" applyBorder="1" applyAlignment="1">
      <alignment horizontal="center" vertical="center" wrapText="1"/>
      <protection/>
    </xf>
    <xf numFmtId="176" fontId="15" fillId="35" borderId="44" xfId="70" applyNumberFormat="1" applyFont="1" applyFill="1" applyBorder="1" applyAlignment="1">
      <alignment horizontal="center" vertical="center" wrapText="1"/>
      <protection/>
    </xf>
    <xf numFmtId="176" fontId="24" fillId="35" borderId="62" xfId="70" applyNumberFormat="1" applyFont="1" applyFill="1" applyBorder="1" applyAlignment="1" applyProtection="1">
      <alignment horizontal="left" vertical="center" wrapText="1" indent="1"/>
      <protection locked="0"/>
    </xf>
    <xf numFmtId="176" fontId="24" fillId="35" borderId="44" xfId="70" applyNumberFormat="1" applyFont="1" applyFill="1" applyBorder="1" applyAlignment="1" applyProtection="1">
      <alignment vertical="center" wrapText="1"/>
      <protection/>
    </xf>
    <xf numFmtId="176" fontId="24" fillId="35" borderId="27" xfId="70" applyNumberFormat="1" applyFont="1" applyFill="1" applyBorder="1" applyAlignment="1" applyProtection="1">
      <alignment vertical="center" wrapText="1"/>
      <protection/>
    </xf>
    <xf numFmtId="176" fontId="24" fillId="35" borderId="68" xfId="70" applyNumberFormat="1" applyFont="1" applyFill="1" applyBorder="1" applyAlignment="1">
      <alignment horizontal="left" vertical="center" wrapText="1" indent="1"/>
      <protection/>
    </xf>
    <xf numFmtId="176" fontId="24" fillId="35" borderId="69" xfId="70" applyNumberFormat="1" applyFont="1" applyFill="1" applyBorder="1" applyAlignment="1" applyProtection="1">
      <alignment horizontal="right" vertical="center" wrapText="1"/>
      <protection/>
    </xf>
    <xf numFmtId="176" fontId="15" fillId="14" borderId="62" xfId="70" applyNumberFormat="1" applyFont="1" applyFill="1" applyBorder="1" applyAlignment="1">
      <alignment horizontal="left" vertical="center" wrapText="1" indent="1"/>
      <protection/>
    </xf>
    <xf numFmtId="176" fontId="3" fillId="0" borderId="36" xfId="70" applyNumberFormat="1" applyFont="1" applyFill="1" applyBorder="1" applyAlignment="1">
      <alignment horizontal="left" vertical="center" wrapText="1" indent="1"/>
      <protection/>
    </xf>
    <xf numFmtId="176" fontId="24" fillId="0" borderId="71" xfId="70" applyNumberFormat="1" applyFont="1" applyFill="1" applyBorder="1" applyAlignment="1" applyProtection="1">
      <alignment horizontal="right" vertical="center" wrapText="1"/>
      <protection locked="0"/>
    </xf>
    <xf numFmtId="176" fontId="1" fillId="35" borderId="44" xfId="70" applyNumberFormat="1" applyFont="1" applyFill="1" applyBorder="1" applyAlignment="1" applyProtection="1">
      <alignment vertical="center" wrapText="1"/>
      <protection/>
    </xf>
    <xf numFmtId="176" fontId="1" fillId="35" borderId="27" xfId="70" applyNumberFormat="1" applyFont="1" applyFill="1" applyBorder="1" applyAlignment="1" applyProtection="1">
      <alignment vertical="center" wrapText="1"/>
      <protection/>
    </xf>
    <xf numFmtId="176" fontId="24" fillId="14" borderId="44" xfId="70" applyNumberFormat="1" applyFont="1" applyFill="1" applyBorder="1" applyAlignment="1">
      <alignment vertical="center" wrapText="1"/>
      <protection/>
    </xf>
    <xf numFmtId="176" fontId="24" fillId="14" borderId="27" xfId="70" applyNumberFormat="1" applyFont="1" applyFill="1" applyBorder="1" applyAlignment="1">
      <alignment vertical="center" wrapText="1"/>
      <protection/>
    </xf>
    <xf numFmtId="176" fontId="3" fillId="0" borderId="0" xfId="70" applyNumberFormat="1" applyFont="1" applyFill="1" applyBorder="1" applyAlignment="1">
      <alignment horizontal="center" vertical="center" wrapText="1"/>
      <protection/>
    </xf>
    <xf numFmtId="176" fontId="24" fillId="35" borderId="31" xfId="70" applyNumberFormat="1" applyFont="1" applyFill="1" applyBorder="1" applyAlignment="1" applyProtection="1">
      <alignment horizontal="right" vertical="center" wrapText="1"/>
      <protection/>
    </xf>
    <xf numFmtId="0" fontId="4" fillId="0" borderId="16" xfId="0" applyFont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0" fontId="3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0" fillId="0" borderId="16" xfId="0" applyFont="1" applyBorder="1" applyAlignment="1" quotePrefix="1">
      <alignment vertical="center"/>
    </xf>
    <xf numFmtId="0" fontId="4" fillId="0" borderId="15" xfId="0" applyFont="1" applyBorder="1" applyAlignment="1" quotePrefix="1">
      <alignment horizontal="center"/>
    </xf>
    <xf numFmtId="176" fontId="0" fillId="0" borderId="0" xfId="66" applyNumberFormat="1" applyFont="1" applyFill="1" applyAlignment="1">
      <alignment horizontal="right" vertical="center"/>
      <protection/>
    </xf>
    <xf numFmtId="176" fontId="24" fillId="0" borderId="0" xfId="70" applyNumberFormat="1" applyFont="1" applyFill="1" applyAlignment="1">
      <alignment horizontal="center" vertical="center" wrapText="1"/>
      <protection/>
    </xf>
    <xf numFmtId="176" fontId="15" fillId="35" borderId="27" xfId="70" applyNumberFormat="1" applyFont="1" applyFill="1" applyBorder="1" applyAlignment="1">
      <alignment horizontal="center" vertical="center" wrapText="1"/>
      <protection/>
    </xf>
    <xf numFmtId="176" fontId="1" fillId="0" borderId="12" xfId="70" applyNumberFormat="1" applyFont="1" applyFill="1" applyBorder="1" applyAlignment="1" applyProtection="1">
      <alignment horizontal="left" vertical="center" wrapText="1" indent="1"/>
      <protection locked="0"/>
    </xf>
    <xf numFmtId="176" fontId="0" fillId="0" borderId="0" xfId="70" applyNumberFormat="1" applyFont="1" applyFill="1" applyAlignment="1" applyProtection="1">
      <alignment horizontal="center" vertical="center" wrapText="1"/>
      <protection locked="0"/>
    </xf>
    <xf numFmtId="176" fontId="1" fillId="0" borderId="50" xfId="70" applyNumberFormat="1" applyFont="1" applyFill="1" applyBorder="1" applyAlignment="1" applyProtection="1">
      <alignment vertical="center" wrapText="1"/>
      <protection locked="0"/>
    </xf>
    <xf numFmtId="176" fontId="1" fillId="0" borderId="51" xfId="70" applyNumberFormat="1" applyFont="1" applyFill="1" applyBorder="1" applyAlignment="1" applyProtection="1">
      <alignment vertical="center" wrapText="1"/>
      <protection locked="0"/>
    </xf>
    <xf numFmtId="176" fontId="24" fillId="35" borderId="62" xfId="70" applyNumberFormat="1" applyFont="1" applyFill="1" applyBorder="1" applyAlignment="1" applyProtection="1">
      <alignment horizontal="left" vertical="center" wrapText="1" indent="1"/>
      <protection/>
    </xf>
    <xf numFmtId="176" fontId="3" fillId="0" borderId="24" xfId="70" applyNumberFormat="1" applyFont="1" applyFill="1" applyBorder="1" applyAlignment="1">
      <alignment horizontal="left" vertical="center" wrapText="1" indent="1"/>
      <protection/>
    </xf>
    <xf numFmtId="176" fontId="24" fillId="0" borderId="66" xfId="70" applyNumberFormat="1" applyFont="1" applyFill="1" applyBorder="1" applyAlignment="1" applyProtection="1">
      <alignment horizontal="right" vertical="center" wrapText="1"/>
      <protection locked="0"/>
    </xf>
    <xf numFmtId="176" fontId="1" fillId="0" borderId="66" xfId="70" applyNumberFormat="1" applyFont="1" applyFill="1" applyBorder="1" applyAlignment="1" applyProtection="1">
      <alignment horizontal="right" vertical="center" wrapText="1"/>
      <protection locked="0"/>
    </xf>
    <xf numFmtId="176" fontId="1" fillId="0" borderId="46" xfId="70" applyNumberFormat="1" applyFont="1" applyFill="1" applyBorder="1" applyAlignment="1" applyProtection="1">
      <alignment horizontal="right" vertical="center" wrapText="1"/>
      <protection locked="0"/>
    </xf>
    <xf numFmtId="176" fontId="3" fillId="0" borderId="37" xfId="70" applyNumberFormat="1" applyFont="1" applyFill="1" applyBorder="1" applyAlignment="1">
      <alignment horizontal="left" vertical="center" wrapText="1" indent="1"/>
      <protection/>
    </xf>
    <xf numFmtId="176" fontId="24" fillId="0" borderId="67" xfId="70" applyNumberFormat="1" applyFont="1" applyFill="1" applyBorder="1" applyAlignment="1" applyProtection="1">
      <alignment horizontal="left" vertical="center" wrapText="1" indent="1"/>
      <protection locked="0"/>
    </xf>
    <xf numFmtId="176" fontId="24" fillId="0" borderId="41" xfId="70" applyNumberFormat="1" applyFont="1" applyFill="1" applyBorder="1" applyAlignment="1" applyProtection="1">
      <alignment horizontal="right" vertical="center" wrapText="1"/>
      <protection locked="0"/>
    </xf>
    <xf numFmtId="176" fontId="0" fillId="0" borderId="24" xfId="70" applyNumberFormat="1" applyFont="1" applyFill="1" applyBorder="1" applyAlignment="1">
      <alignment horizontal="left" vertical="center" wrapText="1" indent="1"/>
      <protection/>
    </xf>
    <xf numFmtId="176" fontId="0" fillId="0" borderId="40" xfId="70" applyNumberFormat="1" applyFont="1" applyFill="1" applyBorder="1" applyAlignment="1">
      <alignment horizontal="left" vertical="center" wrapText="1" indent="1"/>
      <protection/>
    </xf>
    <xf numFmtId="176" fontId="1" fillId="0" borderId="42" xfId="70" applyNumberFormat="1" applyFont="1" applyFill="1" applyBorder="1" applyAlignment="1" applyProtection="1">
      <alignment horizontal="right" vertical="center" wrapText="1"/>
      <protection locked="0"/>
    </xf>
    <xf numFmtId="176" fontId="1" fillId="0" borderId="43" xfId="70" applyNumberFormat="1" applyFont="1" applyFill="1" applyBorder="1" applyAlignment="1" applyProtection="1">
      <alignment horizontal="right" vertical="center" wrapText="1"/>
      <protection locked="0"/>
    </xf>
    <xf numFmtId="176" fontId="24" fillId="14" borderId="44" xfId="70" applyNumberFormat="1" applyFont="1" applyFill="1" applyBorder="1" applyAlignment="1" applyProtection="1">
      <alignment vertical="center" wrapText="1"/>
      <protection/>
    </xf>
    <xf numFmtId="176" fontId="24" fillId="14" borderId="27" xfId="70" applyNumberFormat="1" applyFont="1" applyFill="1" applyBorder="1" applyAlignment="1" applyProtection="1">
      <alignment vertical="center" wrapText="1"/>
      <protection/>
    </xf>
    <xf numFmtId="176" fontId="0" fillId="0" borderId="0" xfId="70" applyNumberFormat="1" applyFont="1" applyFill="1" applyBorder="1" applyAlignment="1">
      <alignment vertical="center" wrapText="1"/>
      <protection/>
    </xf>
    <xf numFmtId="0" fontId="0" fillId="0" borderId="15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3" fillId="35" borderId="13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left" vertical="center" wrapText="1"/>
    </xf>
    <xf numFmtId="0" fontId="3" fillId="35" borderId="61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61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 wrapText="1"/>
    </xf>
    <xf numFmtId="0" fontId="3" fillId="33" borderId="61" xfId="0" applyFont="1" applyFill="1" applyBorder="1" applyAlignment="1">
      <alignment horizontal="left" vertical="center" wrapText="1"/>
    </xf>
    <xf numFmtId="0" fontId="3" fillId="35" borderId="15" xfId="0" applyFont="1" applyFill="1" applyBorder="1" applyAlignment="1">
      <alignment horizontal="left" vertical="center" wrapText="1"/>
    </xf>
    <xf numFmtId="0" fontId="3" fillId="35" borderId="2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left" wrapText="1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3" fillId="33" borderId="76" xfId="67" applyFont="1" applyFill="1" applyBorder="1" applyAlignment="1">
      <alignment horizontal="center" wrapText="1"/>
      <protection/>
    </xf>
    <xf numFmtId="0" fontId="3" fillId="33" borderId="15" xfId="67" applyFont="1" applyFill="1" applyBorder="1" applyAlignment="1">
      <alignment horizontal="center" wrapText="1"/>
      <protection/>
    </xf>
    <xf numFmtId="0" fontId="3" fillId="33" borderId="20" xfId="67" applyFont="1" applyFill="1" applyBorder="1" applyAlignment="1">
      <alignment horizontal="center" wrapText="1"/>
      <protection/>
    </xf>
    <xf numFmtId="0" fontId="0" fillId="0" borderId="76" xfId="67" applyFont="1" applyBorder="1" applyAlignment="1">
      <alignment horizontal="left" wrapText="1"/>
      <protection/>
    </xf>
    <xf numFmtId="0" fontId="0" fillId="0" borderId="15" xfId="67" applyFont="1" applyBorder="1" applyAlignment="1">
      <alignment horizontal="left" wrapText="1"/>
      <protection/>
    </xf>
    <xf numFmtId="0" fontId="0" fillId="0" borderId="20" xfId="67" applyFont="1" applyBorder="1" applyAlignment="1">
      <alignment horizontal="left" wrapText="1"/>
      <protection/>
    </xf>
    <xf numFmtId="3" fontId="9" fillId="33" borderId="76" xfId="67" applyNumberFormat="1" applyFont="1" applyFill="1" applyBorder="1" applyAlignment="1">
      <alignment horizontal="center"/>
      <protection/>
    </xf>
    <xf numFmtId="3" fontId="9" fillId="33" borderId="15" xfId="67" applyNumberFormat="1" applyFont="1" applyFill="1" applyBorder="1" applyAlignment="1">
      <alignment horizontal="center"/>
      <protection/>
    </xf>
    <xf numFmtId="3" fontId="9" fillId="33" borderId="20" xfId="67" applyNumberFormat="1" applyFont="1" applyFill="1" applyBorder="1" applyAlignment="1">
      <alignment horizontal="center"/>
      <protection/>
    </xf>
    <xf numFmtId="3" fontId="9" fillId="33" borderId="41" xfId="67" applyNumberFormat="1" applyFont="1" applyFill="1" applyBorder="1" applyAlignment="1">
      <alignment horizontal="center"/>
      <protection/>
    </xf>
    <xf numFmtId="0" fontId="0" fillId="0" borderId="76" xfId="67" applyBorder="1" applyAlignment="1">
      <alignment horizontal="left" wrapText="1"/>
      <protection/>
    </xf>
    <xf numFmtId="0" fontId="0" fillId="0" borderId="15" xfId="67" applyBorder="1" applyAlignment="1">
      <alignment horizontal="left" wrapText="1"/>
      <protection/>
    </xf>
    <xf numFmtId="0" fontId="0" fillId="0" borderId="20" xfId="67" applyBorder="1" applyAlignment="1">
      <alignment horizontal="left" wrapText="1"/>
      <protection/>
    </xf>
    <xf numFmtId="0" fontId="0" fillId="0" borderId="15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11" fillId="33" borderId="76" xfId="67" applyFont="1" applyFill="1" applyBorder="1" applyAlignment="1">
      <alignment horizontal="center" vertical="center" wrapText="1"/>
      <protection/>
    </xf>
    <xf numFmtId="0" fontId="11" fillId="33" borderId="15" xfId="67" applyFont="1" applyFill="1" applyBorder="1" applyAlignment="1">
      <alignment horizontal="center" vertical="center" wrapText="1"/>
      <protection/>
    </xf>
    <xf numFmtId="0" fontId="11" fillId="33" borderId="20" xfId="67" applyFont="1" applyFill="1" applyBorder="1" applyAlignment="1">
      <alignment horizontal="center" vertical="center" wrapText="1"/>
      <protection/>
    </xf>
    <xf numFmtId="0" fontId="0" fillId="0" borderId="41" xfId="67" applyBorder="1" applyAlignment="1">
      <alignment horizontal="left" wrapText="1"/>
      <protection/>
    </xf>
    <xf numFmtId="0" fontId="0" fillId="0" borderId="41" xfId="67" applyBorder="1" applyAlignment="1">
      <alignment horizontal="center" wrapText="1"/>
      <protection/>
    </xf>
    <xf numFmtId="0" fontId="3" fillId="0" borderId="41" xfId="67" applyFont="1" applyBorder="1" applyAlignment="1">
      <alignment horizontal="center"/>
      <protection/>
    </xf>
    <xf numFmtId="0" fontId="9" fillId="34" borderId="76" xfId="67" applyFont="1" applyFill="1" applyBorder="1" applyAlignment="1">
      <alignment horizontal="center" wrapText="1"/>
      <protection/>
    </xf>
    <xf numFmtId="0" fontId="9" fillId="34" borderId="15" xfId="67" applyFont="1" applyFill="1" applyBorder="1" applyAlignment="1">
      <alignment horizontal="center" wrapText="1"/>
      <protection/>
    </xf>
    <xf numFmtId="0" fontId="9" fillId="34" borderId="20" xfId="67" applyFont="1" applyFill="1" applyBorder="1" applyAlignment="1">
      <alignment horizontal="center" wrapText="1"/>
      <protection/>
    </xf>
    <xf numFmtId="0" fontId="3" fillId="34" borderId="41" xfId="67" applyFont="1" applyFill="1" applyBorder="1" applyAlignment="1">
      <alignment horizontal="center" vertical="center"/>
      <protection/>
    </xf>
    <xf numFmtId="0" fontId="3" fillId="34" borderId="76" xfId="67" applyFont="1" applyFill="1" applyBorder="1" applyAlignment="1">
      <alignment horizontal="center" vertical="center" wrapText="1"/>
      <protection/>
    </xf>
    <xf numFmtId="0" fontId="3" fillId="34" borderId="15" xfId="67" applyFont="1" applyFill="1" applyBorder="1" applyAlignment="1">
      <alignment horizontal="center" vertical="center" wrapText="1"/>
      <protection/>
    </xf>
    <xf numFmtId="0" fontId="3" fillId="34" borderId="20" xfId="67" applyFont="1" applyFill="1" applyBorder="1" applyAlignment="1">
      <alignment horizontal="center" vertical="center" wrapText="1"/>
      <protection/>
    </xf>
    <xf numFmtId="3" fontId="0" fillId="0" borderId="15" xfId="67" applyNumberFormat="1" applyBorder="1" applyAlignment="1">
      <alignment horizontal="right"/>
      <protection/>
    </xf>
    <xf numFmtId="3" fontId="0" fillId="0" borderId="20" xfId="67" applyNumberFormat="1" applyBorder="1" applyAlignment="1">
      <alignment horizontal="right"/>
      <protection/>
    </xf>
    <xf numFmtId="3" fontId="9" fillId="34" borderId="15" xfId="67" applyNumberFormat="1" applyFont="1" applyFill="1" applyBorder="1" applyAlignment="1">
      <alignment horizontal="right"/>
      <protection/>
    </xf>
    <xf numFmtId="0" fontId="9" fillId="34" borderId="20" xfId="67" applyFont="1" applyFill="1" applyBorder="1" applyAlignment="1">
      <alignment horizontal="right"/>
      <protection/>
    </xf>
    <xf numFmtId="0" fontId="0" fillId="0" borderId="0" xfId="67" applyAlignment="1">
      <alignment horizontal="right"/>
      <protection/>
    </xf>
    <xf numFmtId="0" fontId="3" fillId="0" borderId="76" xfId="67" applyFont="1" applyBorder="1" applyAlignment="1">
      <alignment horizontal="center"/>
      <protection/>
    </xf>
    <xf numFmtId="0" fontId="3" fillId="0" borderId="15" xfId="67" applyFont="1" applyBorder="1" applyAlignment="1">
      <alignment horizontal="center"/>
      <protection/>
    </xf>
    <xf numFmtId="0" fontId="3" fillId="0" borderId="20" xfId="67" applyFont="1" applyBorder="1" applyAlignment="1">
      <alignment horizontal="center"/>
      <protection/>
    </xf>
    <xf numFmtId="0" fontId="0" fillId="0" borderId="76" xfId="67" applyFont="1" applyFill="1" applyBorder="1" applyAlignment="1">
      <alignment horizontal="left" wrapText="1"/>
      <protection/>
    </xf>
    <xf numFmtId="0" fontId="0" fillId="0" borderId="15" xfId="67" applyFont="1" applyFill="1" applyBorder="1" applyAlignment="1">
      <alignment horizontal="left" wrapText="1"/>
      <protection/>
    </xf>
    <xf numFmtId="0" fontId="0" fillId="0" borderId="20" xfId="67" applyFont="1" applyFill="1" applyBorder="1" applyAlignment="1">
      <alignment horizontal="left" wrapText="1"/>
      <protection/>
    </xf>
    <xf numFmtId="176" fontId="9" fillId="0" borderId="0" xfId="70" applyNumberFormat="1" applyFont="1" applyFill="1" applyAlignment="1">
      <alignment horizontal="center" vertical="center" wrapText="1"/>
      <protection/>
    </xf>
    <xf numFmtId="176" fontId="15" fillId="35" borderId="23" xfId="70" applyNumberFormat="1" applyFont="1" applyFill="1" applyBorder="1" applyAlignment="1">
      <alignment horizontal="center" vertical="center" wrapText="1"/>
      <protection/>
    </xf>
    <xf numFmtId="176" fontId="15" fillId="35" borderId="21" xfId="70" applyNumberFormat="1" applyFont="1" applyFill="1" applyBorder="1" applyAlignment="1">
      <alignment horizontal="center" vertical="center" wrapText="1"/>
      <protection/>
    </xf>
    <xf numFmtId="176" fontId="15" fillId="35" borderId="39" xfId="70" applyNumberFormat="1" applyFont="1" applyFill="1" applyBorder="1" applyAlignment="1">
      <alignment horizontal="center" vertical="center" wrapText="1"/>
      <protection/>
    </xf>
    <xf numFmtId="176" fontId="15" fillId="35" borderId="40" xfId="70" applyNumberFormat="1" applyFont="1" applyFill="1" applyBorder="1" applyAlignment="1">
      <alignment horizontal="center" vertical="center" wrapText="1"/>
      <protection/>
    </xf>
    <xf numFmtId="0" fontId="3" fillId="35" borderId="13" xfId="67" applyFont="1" applyFill="1" applyBorder="1" applyAlignment="1">
      <alignment horizontal="center"/>
      <protection/>
    </xf>
    <xf numFmtId="0" fontId="3" fillId="35" borderId="14" xfId="67" applyFont="1" applyFill="1" applyBorder="1" applyAlignment="1">
      <alignment horizontal="center"/>
      <protection/>
    </xf>
    <xf numFmtId="0" fontId="3" fillId="35" borderId="58" xfId="67" applyFont="1" applyFill="1" applyBorder="1" applyAlignment="1">
      <alignment horizontal="center"/>
      <protection/>
    </xf>
    <xf numFmtId="0" fontId="9" fillId="0" borderId="0" xfId="67" applyFont="1" applyAlignment="1">
      <alignment horizontal="center" vertical="center"/>
      <protection/>
    </xf>
    <xf numFmtId="0" fontId="3" fillId="0" borderId="13" xfId="67" applyFont="1" applyBorder="1" applyAlignment="1">
      <alignment horizontal="center" vertical="center"/>
      <protection/>
    </xf>
    <xf numFmtId="0" fontId="3" fillId="0" borderId="58" xfId="67" applyFont="1" applyBorder="1" applyAlignment="1">
      <alignment horizontal="center" vertical="center"/>
      <protection/>
    </xf>
    <xf numFmtId="0" fontId="3" fillId="0" borderId="15" xfId="67" applyFont="1" applyBorder="1" applyAlignment="1">
      <alignment horizontal="left" vertical="center"/>
      <protection/>
    </xf>
    <xf numFmtId="0" fontId="3" fillId="0" borderId="20" xfId="67" applyFont="1" applyBorder="1" applyAlignment="1">
      <alignment horizontal="left" vertical="center"/>
      <protection/>
    </xf>
    <xf numFmtId="0" fontId="0" fillId="0" borderId="0" xfId="67" applyAlignment="1">
      <alignment horizontal="left" vertical="center" wrapText="1"/>
      <protection/>
    </xf>
    <xf numFmtId="0" fontId="11" fillId="33" borderId="10" xfId="67" applyFont="1" applyFill="1" applyBorder="1" applyAlignment="1">
      <alignment horizontal="center" vertical="center"/>
      <protection/>
    </xf>
    <xf numFmtId="0" fontId="11" fillId="33" borderId="18" xfId="67" applyFont="1" applyFill="1" applyBorder="1" applyAlignment="1">
      <alignment horizontal="center" vertical="center"/>
      <protection/>
    </xf>
    <xf numFmtId="0" fontId="11" fillId="33" borderId="57" xfId="67" applyFont="1" applyFill="1" applyBorder="1" applyAlignment="1">
      <alignment horizontal="center" vertical="center"/>
      <protection/>
    </xf>
    <xf numFmtId="0" fontId="11" fillId="33" borderId="30" xfId="67" applyFont="1" applyFill="1" applyBorder="1" applyAlignment="1">
      <alignment horizontal="center" vertical="center"/>
      <protection/>
    </xf>
    <xf numFmtId="0" fontId="14" fillId="0" borderId="19" xfId="72" applyFont="1" applyFill="1" applyBorder="1" applyAlignment="1">
      <alignment horizontal="left"/>
      <protection/>
    </xf>
    <xf numFmtId="0" fontId="9" fillId="0" borderId="0" xfId="72" applyFont="1" applyFill="1" applyAlignment="1">
      <alignment horizontal="center"/>
      <protection/>
    </xf>
    <xf numFmtId="0" fontId="0" fillId="0" borderId="23" xfId="72" applyFont="1" applyFill="1" applyBorder="1" applyAlignment="1">
      <alignment horizontal="right"/>
      <protection/>
    </xf>
    <xf numFmtId="0" fontId="0" fillId="0" borderId="36" xfId="72" applyFont="1" applyFill="1" applyBorder="1" applyAlignment="1">
      <alignment horizontal="right"/>
      <protection/>
    </xf>
    <xf numFmtId="176" fontId="9" fillId="0" borderId="0" xfId="72" applyNumberFormat="1" applyFont="1" applyFill="1" applyBorder="1" applyAlignment="1" applyProtection="1">
      <alignment horizontal="center" vertical="center"/>
      <protection/>
    </xf>
    <xf numFmtId="0" fontId="1" fillId="0" borderId="11" xfId="72" applyFont="1" applyFill="1" applyBorder="1" applyAlignment="1" applyProtection="1">
      <alignment horizontal="left" vertical="center" wrapText="1"/>
      <protection/>
    </xf>
  </cellXfs>
  <cellStyles count="6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Ezres 5" xfId="45"/>
    <cellStyle name="Ezres 6" xfId="46"/>
    <cellStyle name="Ezres 6 2" xfId="47"/>
    <cellStyle name="Ezres 7" xfId="48"/>
    <cellStyle name="Figyelmeztetés" xfId="49"/>
    <cellStyle name="Hiperhivatkozá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Followed Hyperlink" xfId="62"/>
    <cellStyle name="Magyarázó szöveg" xfId="63"/>
    <cellStyle name="Már látott hiperhivatkozás" xfId="64"/>
    <cellStyle name="Normál 2" xfId="65"/>
    <cellStyle name="Normál 2 2" xfId="66"/>
    <cellStyle name="Normál 3" xfId="67"/>
    <cellStyle name="Normál 4" xfId="68"/>
    <cellStyle name="Normál 5" xfId="69"/>
    <cellStyle name="Normál 6" xfId="70"/>
    <cellStyle name="Normál_kiadások 2008" xfId="71"/>
    <cellStyle name="Normál_KVRENMUNKA" xfId="72"/>
    <cellStyle name="Összesen" xfId="73"/>
    <cellStyle name="Currency" xfId="74"/>
    <cellStyle name="Currency [0]" xfId="75"/>
    <cellStyle name="Pénznem 2" xfId="76"/>
    <cellStyle name="Rossz" xfId="77"/>
    <cellStyle name="Semleges" xfId="78"/>
    <cellStyle name="Számítás" xfId="79"/>
    <cellStyle name="Percen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&#336;TERJESZT&#201;SEK\2011.%20&#233;v\P&#233;nz&#252;gyi%20Iroda\2011_02_16\K&#246;lts&#233;gvet&#233;s\Szakfeladatok_kiad&#225;sok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ennyvíz"/>
      <sheetName val="Települési hulladék"/>
      <sheetName val="Lakó és nem lakóép. építése"/>
      <sheetName val="Út,autópálya építés"/>
      <sheetName val="Városi személyszállítás"/>
      <sheetName val="Utak üzemeltetése"/>
      <sheetName val="Garázs üzem."/>
      <sheetName val="Lakóingatl.bérbeadása,üzem."/>
      <sheetName val="Nem lakóing.bérbeadása,üzem."/>
      <sheetName val="Állateü. ellátás"/>
      <sheetName val="Zöldter.kezelés"/>
      <sheetName val="Önkormányzati jogalkotás"/>
      <sheetName val="Területi igazgatás"/>
      <sheetName val="Önkormányzati igazgatás"/>
      <sheetName val="Kisebbségi önk."/>
      <sheetName val="Adó,illeték kiszabása"/>
      <sheetName val="Közvilágítás"/>
      <sheetName val="Város és községgazd."/>
      <sheetName val="Finanszírozási műv., tartalékok"/>
      <sheetName val="Önk. m.n.s. nemzetk.kapcs."/>
      <sheetName val="Közterület rend.fennt."/>
      <sheetName val="Tűzoltók"/>
      <sheetName val="Polgárvédelem"/>
      <sheetName val="Segélyek"/>
      <sheetName val="Közhasznú foglalkoztatás"/>
      <sheetName val="Sportlétesítm.műk.és fejl."/>
      <sheetName val="Sporttev.támogatása"/>
      <sheetName val="Köztemető"/>
    </sheetNames>
    <sheetDataSet>
      <sheetData sheetId="0">
        <row r="24">
          <cell r="J24">
            <v>24650</v>
          </cell>
        </row>
        <row r="28">
          <cell r="J28">
            <v>348</v>
          </cell>
        </row>
        <row r="38">
          <cell r="J38">
            <v>6000</v>
          </cell>
        </row>
      </sheetData>
      <sheetData sheetId="1">
        <row r="25">
          <cell r="J25">
            <v>38351</v>
          </cell>
        </row>
      </sheetData>
      <sheetData sheetId="2">
        <row r="10">
          <cell r="J10">
            <v>1309</v>
          </cell>
        </row>
        <row r="13">
          <cell r="J13">
            <v>1733</v>
          </cell>
        </row>
        <row r="14">
          <cell r="J14">
            <v>3000</v>
          </cell>
        </row>
        <row r="20">
          <cell r="J20">
            <v>1300</v>
          </cell>
        </row>
        <row r="22">
          <cell r="J22">
            <v>300</v>
          </cell>
        </row>
        <row r="27">
          <cell r="J27">
            <v>21013</v>
          </cell>
        </row>
        <row r="36">
          <cell r="J36">
            <v>69</v>
          </cell>
        </row>
        <row r="38">
          <cell r="J38">
            <v>130</v>
          </cell>
        </row>
        <row r="41">
          <cell r="J41">
            <v>810</v>
          </cell>
        </row>
        <row r="45">
          <cell r="J45">
            <v>5987</v>
          </cell>
        </row>
        <row r="54">
          <cell r="J54">
            <v>31008</v>
          </cell>
        </row>
        <row r="62">
          <cell r="J62">
            <v>9742</v>
          </cell>
        </row>
      </sheetData>
      <sheetData sheetId="3">
        <row r="10">
          <cell r="J10">
            <v>43</v>
          </cell>
        </row>
        <row r="16">
          <cell r="J16">
            <v>2780</v>
          </cell>
        </row>
        <row r="27">
          <cell r="J27">
            <v>10453</v>
          </cell>
        </row>
      </sheetData>
      <sheetData sheetId="4">
        <row r="9">
          <cell r="H9">
            <v>4200</v>
          </cell>
        </row>
      </sheetData>
      <sheetData sheetId="5">
        <row r="26">
          <cell r="J26">
            <v>31200</v>
          </cell>
        </row>
      </sheetData>
      <sheetData sheetId="6">
        <row r="26">
          <cell r="J26">
            <v>5285</v>
          </cell>
        </row>
      </sheetData>
      <sheetData sheetId="7">
        <row r="28">
          <cell r="J28">
            <v>40587</v>
          </cell>
        </row>
      </sheetData>
      <sheetData sheetId="8">
        <row r="65">
          <cell r="J65">
            <v>45926</v>
          </cell>
        </row>
      </sheetData>
      <sheetData sheetId="9">
        <row r="16">
          <cell r="J16">
            <v>3310</v>
          </cell>
        </row>
        <row r="18">
          <cell r="J18">
            <v>70</v>
          </cell>
        </row>
        <row r="21">
          <cell r="J21">
            <v>19</v>
          </cell>
        </row>
      </sheetData>
      <sheetData sheetId="10">
        <row r="38">
          <cell r="J38">
            <v>42200</v>
          </cell>
        </row>
        <row r="42">
          <cell r="J42">
            <v>40</v>
          </cell>
        </row>
      </sheetData>
      <sheetData sheetId="11">
        <row r="23">
          <cell r="G23">
            <v>23185</v>
          </cell>
        </row>
        <row r="36">
          <cell r="G36">
            <v>6131</v>
          </cell>
        </row>
      </sheetData>
      <sheetData sheetId="12">
        <row r="76">
          <cell r="H76">
            <v>46294</v>
          </cell>
        </row>
        <row r="90">
          <cell r="H90">
            <v>11513</v>
          </cell>
        </row>
        <row r="135">
          <cell r="H135">
            <v>13899</v>
          </cell>
        </row>
        <row r="139">
          <cell r="H139">
            <v>150</v>
          </cell>
        </row>
      </sheetData>
      <sheetData sheetId="13">
        <row r="7">
          <cell r="H7">
            <v>90</v>
          </cell>
        </row>
        <row r="9">
          <cell r="H9">
            <v>170</v>
          </cell>
        </row>
        <row r="11">
          <cell r="H11">
            <v>400</v>
          </cell>
        </row>
        <row r="15">
          <cell r="H15">
            <v>200</v>
          </cell>
        </row>
        <row r="16">
          <cell r="H16">
            <v>400</v>
          </cell>
        </row>
        <row r="17">
          <cell r="H17">
            <v>100</v>
          </cell>
        </row>
        <row r="18">
          <cell r="H18">
            <v>240</v>
          </cell>
        </row>
        <row r="19">
          <cell r="H19">
            <v>6300</v>
          </cell>
        </row>
        <row r="22">
          <cell r="H22">
            <v>23000</v>
          </cell>
        </row>
        <row r="24">
          <cell r="H24">
            <v>1500</v>
          </cell>
        </row>
        <row r="27">
          <cell r="H27">
            <v>1475</v>
          </cell>
        </row>
        <row r="31">
          <cell r="H31">
            <v>1668</v>
          </cell>
        </row>
        <row r="37">
          <cell r="H37">
            <v>4606</v>
          </cell>
        </row>
        <row r="40">
          <cell r="H40">
            <v>8937</v>
          </cell>
        </row>
        <row r="43">
          <cell r="H43">
            <v>4923</v>
          </cell>
        </row>
        <row r="49">
          <cell r="H49">
            <v>1500</v>
          </cell>
        </row>
        <row r="51">
          <cell r="H51">
            <v>1473</v>
          </cell>
        </row>
        <row r="53">
          <cell r="H53">
            <v>319</v>
          </cell>
        </row>
        <row r="59">
          <cell r="H59">
            <v>100</v>
          </cell>
        </row>
        <row r="61">
          <cell r="H61">
            <v>230</v>
          </cell>
        </row>
        <row r="64">
          <cell r="H64">
            <v>2947</v>
          </cell>
        </row>
        <row r="67">
          <cell r="H67">
            <v>122235</v>
          </cell>
        </row>
        <row r="68">
          <cell r="H68">
            <v>6448</v>
          </cell>
        </row>
        <row r="69">
          <cell r="H69">
            <v>11124</v>
          </cell>
        </row>
        <row r="71">
          <cell r="H71">
            <v>2921</v>
          </cell>
        </row>
        <row r="72">
          <cell r="H72">
            <v>1000</v>
          </cell>
        </row>
        <row r="73">
          <cell r="H73">
            <v>148</v>
          </cell>
        </row>
        <row r="74">
          <cell r="H74">
            <v>1000</v>
          </cell>
        </row>
        <row r="81">
          <cell r="H81">
            <v>12000</v>
          </cell>
        </row>
        <row r="82">
          <cell r="H82">
            <v>60000</v>
          </cell>
        </row>
        <row r="165">
          <cell r="H165">
            <v>164458</v>
          </cell>
        </row>
        <row r="190">
          <cell r="H190">
            <v>41713</v>
          </cell>
        </row>
        <row r="456">
          <cell r="H456">
            <v>265757</v>
          </cell>
        </row>
      </sheetData>
      <sheetData sheetId="14">
        <row r="7">
          <cell r="K7">
            <v>50</v>
          </cell>
        </row>
        <row r="8">
          <cell r="K8">
            <v>25</v>
          </cell>
        </row>
        <row r="9">
          <cell r="K9">
            <v>702</v>
          </cell>
        </row>
        <row r="23">
          <cell r="K23">
            <v>75</v>
          </cell>
        </row>
      </sheetData>
      <sheetData sheetId="15">
        <row r="42">
          <cell r="K42">
            <v>17066</v>
          </cell>
        </row>
        <row r="56">
          <cell r="K56">
            <v>4282</v>
          </cell>
        </row>
        <row r="62">
          <cell r="K62">
            <v>168</v>
          </cell>
        </row>
      </sheetData>
      <sheetData sheetId="16">
        <row r="11">
          <cell r="J11">
            <v>64000</v>
          </cell>
        </row>
        <row r="18">
          <cell r="J18">
            <v>1000</v>
          </cell>
        </row>
      </sheetData>
      <sheetData sheetId="17">
        <row r="44">
          <cell r="J44">
            <v>28704</v>
          </cell>
        </row>
        <row r="49">
          <cell r="J49">
            <v>5000</v>
          </cell>
        </row>
        <row r="55">
          <cell r="J55">
            <v>29650</v>
          </cell>
        </row>
        <row r="73">
          <cell r="J73">
            <v>9297</v>
          </cell>
        </row>
        <row r="79">
          <cell r="J79">
            <v>315</v>
          </cell>
        </row>
        <row r="88">
          <cell r="J88">
            <v>1000</v>
          </cell>
        </row>
        <row r="103">
          <cell r="J103">
            <v>520</v>
          </cell>
        </row>
        <row r="107">
          <cell r="J107">
            <v>140</v>
          </cell>
        </row>
      </sheetData>
      <sheetData sheetId="18">
        <row r="10">
          <cell r="H10">
            <v>37564</v>
          </cell>
        </row>
        <row r="12">
          <cell r="H12">
            <v>45459</v>
          </cell>
        </row>
        <row r="16">
          <cell r="H16">
            <v>423669</v>
          </cell>
        </row>
        <row r="25">
          <cell r="H25">
            <v>30000</v>
          </cell>
        </row>
        <row r="31">
          <cell r="H31">
            <v>14000</v>
          </cell>
        </row>
        <row r="32">
          <cell r="H32">
            <v>50000</v>
          </cell>
        </row>
        <row r="33">
          <cell r="H33">
            <v>5000</v>
          </cell>
        </row>
        <row r="35">
          <cell r="H35">
            <v>1217</v>
          </cell>
        </row>
        <row r="36">
          <cell r="H36">
            <v>467</v>
          </cell>
        </row>
        <row r="41">
          <cell r="H41">
            <v>1000</v>
          </cell>
        </row>
        <row r="44">
          <cell r="H44">
            <v>34604</v>
          </cell>
        </row>
        <row r="46">
          <cell r="H46">
            <v>60139</v>
          </cell>
        </row>
        <row r="47">
          <cell r="H47">
            <v>50000</v>
          </cell>
        </row>
        <row r="54">
          <cell r="H54">
            <v>205400</v>
          </cell>
        </row>
        <row r="60">
          <cell r="H60">
            <v>10200</v>
          </cell>
        </row>
        <row r="61">
          <cell r="H61">
            <v>631</v>
          </cell>
        </row>
        <row r="62">
          <cell r="H62">
            <v>8500</v>
          </cell>
        </row>
        <row r="63">
          <cell r="H63">
            <v>18221</v>
          </cell>
        </row>
        <row r="66">
          <cell r="H66">
            <v>5779</v>
          </cell>
        </row>
        <row r="68">
          <cell r="H68">
            <v>85396</v>
          </cell>
        </row>
        <row r="72">
          <cell r="H72">
            <v>10000</v>
          </cell>
        </row>
        <row r="73">
          <cell r="H73">
            <v>7247</v>
          </cell>
        </row>
        <row r="76">
          <cell r="H76">
            <v>2185</v>
          </cell>
        </row>
        <row r="80">
          <cell r="H80">
            <v>5221</v>
          </cell>
        </row>
        <row r="82">
          <cell r="H82">
            <v>1800</v>
          </cell>
        </row>
        <row r="84">
          <cell r="H84">
            <v>8000</v>
          </cell>
        </row>
        <row r="86">
          <cell r="H86">
            <v>0</v>
          </cell>
        </row>
      </sheetData>
      <sheetData sheetId="19">
        <row r="10">
          <cell r="H10">
            <v>3000</v>
          </cell>
        </row>
      </sheetData>
      <sheetData sheetId="20">
        <row r="39">
          <cell r="H39">
            <v>6518</v>
          </cell>
        </row>
        <row r="52">
          <cell r="H52">
            <v>1610</v>
          </cell>
        </row>
        <row r="63">
          <cell r="H63">
            <v>612</v>
          </cell>
        </row>
      </sheetData>
      <sheetData sheetId="21">
        <row r="33">
          <cell r="H33">
            <v>15953</v>
          </cell>
        </row>
        <row r="44">
          <cell r="H44">
            <v>3904</v>
          </cell>
        </row>
        <row r="123">
          <cell r="H123">
            <v>3494</v>
          </cell>
        </row>
      </sheetData>
      <sheetData sheetId="22">
        <row r="27">
          <cell r="H27">
            <v>282</v>
          </cell>
        </row>
      </sheetData>
      <sheetData sheetId="23">
        <row r="6">
          <cell r="G6">
            <v>10752</v>
          </cell>
        </row>
        <row r="12">
          <cell r="G12">
            <v>61560</v>
          </cell>
        </row>
        <row r="21">
          <cell r="G21">
            <v>3888</v>
          </cell>
        </row>
        <row r="32">
          <cell r="G32">
            <v>8000</v>
          </cell>
        </row>
        <row r="40">
          <cell r="G40">
            <v>5000</v>
          </cell>
        </row>
        <row r="49">
          <cell r="G49">
            <v>13098</v>
          </cell>
        </row>
        <row r="54">
          <cell r="G54">
            <v>3144</v>
          </cell>
        </row>
        <row r="64">
          <cell r="G64">
            <v>13806</v>
          </cell>
        </row>
        <row r="67">
          <cell r="G67">
            <v>4531</v>
          </cell>
        </row>
        <row r="72">
          <cell r="G72">
            <v>4401</v>
          </cell>
        </row>
        <row r="75">
          <cell r="G75">
            <v>100</v>
          </cell>
        </row>
        <row r="86">
          <cell r="G86">
            <v>6500</v>
          </cell>
        </row>
        <row r="96">
          <cell r="G96">
            <v>500</v>
          </cell>
        </row>
        <row r="105">
          <cell r="G105">
            <v>8060</v>
          </cell>
        </row>
        <row r="117">
          <cell r="G117">
            <v>2195</v>
          </cell>
        </row>
        <row r="126">
          <cell r="G126">
            <v>2000</v>
          </cell>
        </row>
        <row r="136">
          <cell r="G136">
            <v>700</v>
          </cell>
        </row>
        <row r="145">
          <cell r="G145">
            <v>600</v>
          </cell>
        </row>
        <row r="155">
          <cell r="G155">
            <v>60</v>
          </cell>
        </row>
        <row r="156">
          <cell r="G156">
            <v>9100</v>
          </cell>
        </row>
        <row r="167">
          <cell r="G167">
            <v>4000</v>
          </cell>
        </row>
        <row r="176">
          <cell r="G176">
            <v>12705</v>
          </cell>
        </row>
        <row r="178">
          <cell r="G178">
            <v>5416</v>
          </cell>
        </row>
        <row r="194">
          <cell r="G194">
            <v>1045</v>
          </cell>
        </row>
        <row r="195">
          <cell r="G195">
            <v>6500</v>
          </cell>
        </row>
        <row r="203">
          <cell r="G203">
            <v>100</v>
          </cell>
        </row>
      </sheetData>
      <sheetData sheetId="24">
        <row r="14">
          <cell r="H14">
            <v>9326</v>
          </cell>
        </row>
        <row r="27">
          <cell r="H27">
            <v>1260</v>
          </cell>
        </row>
        <row r="35">
          <cell r="H35">
            <v>295</v>
          </cell>
        </row>
      </sheetData>
      <sheetData sheetId="25">
        <row r="17">
          <cell r="J17">
            <v>5000</v>
          </cell>
        </row>
      </sheetData>
      <sheetData sheetId="26">
        <row r="6">
          <cell r="J6">
            <v>23000</v>
          </cell>
        </row>
      </sheetData>
      <sheetData sheetId="27">
        <row r="23">
          <cell r="J23">
            <v>17024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view="pageBreakPreview" zoomScaleSheetLayoutView="100" zoomScalePageLayoutView="0" workbookViewId="0" topLeftCell="A1">
      <selection activeCell="J41" sqref="J41"/>
    </sheetView>
  </sheetViews>
  <sheetFormatPr defaultColWidth="9.140625" defaultRowHeight="12.75"/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  <oleObjects>
    <oleObject progId="Word.Document.12" shapeId="9595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8"/>
  <sheetViews>
    <sheetView view="pageBreakPreview" zoomScale="75" zoomScaleSheetLayoutView="75" zoomScalePageLayoutView="0" workbookViewId="0" topLeftCell="A1">
      <pane ySplit="8" topLeftCell="A156" activePane="bottomLeft" state="frozen"/>
      <selection pane="topLeft" activeCell="B87" sqref="B87:G87"/>
      <selection pane="bottomLeft" activeCell="J3" sqref="J3"/>
    </sheetView>
  </sheetViews>
  <sheetFormatPr defaultColWidth="9.140625" defaultRowHeight="15" customHeight="1"/>
  <cols>
    <col min="1" max="1" width="6.140625" style="1" customWidth="1"/>
    <col min="2" max="2" width="4.140625" style="1" customWidth="1"/>
    <col min="3" max="3" width="5.7109375" style="1" customWidth="1"/>
    <col min="4" max="5" width="8.7109375" style="1" customWidth="1"/>
    <col min="6" max="7" width="10.7109375" style="1" customWidth="1"/>
    <col min="8" max="8" width="100.7109375" style="1" customWidth="1"/>
    <col min="9" max="10" width="20.7109375" style="1" customWidth="1"/>
    <col min="11" max="16384" width="9.140625" style="1" customWidth="1"/>
  </cols>
  <sheetData>
    <row r="1" spans="9:10" ht="15" customHeight="1">
      <c r="I1" s="434"/>
      <c r="J1" s="434" t="s">
        <v>1738</v>
      </c>
    </row>
    <row r="2" spans="2:10" s="79" customFormat="1" ht="15" customHeight="1">
      <c r="B2" s="362"/>
      <c r="C2" s="362"/>
      <c r="D2" s="362"/>
      <c r="E2" s="362"/>
      <c r="F2" s="362"/>
      <c r="G2" s="362"/>
      <c r="H2" s="362"/>
      <c r="I2" s="435"/>
      <c r="J2" s="435" t="s">
        <v>1987</v>
      </c>
    </row>
    <row r="3" spans="2:10" s="79" customFormat="1" ht="15" customHeight="1">
      <c r="B3" s="362"/>
      <c r="C3" s="362"/>
      <c r="D3" s="362"/>
      <c r="E3" s="362"/>
      <c r="F3" s="362"/>
      <c r="G3" s="362"/>
      <c r="H3" s="362"/>
      <c r="I3" s="435"/>
      <c r="J3" s="435"/>
    </row>
    <row r="4" spans="2:10" s="79" customFormat="1" ht="15" customHeight="1" thickBot="1">
      <c r="B4" s="362"/>
      <c r="C4" s="362"/>
      <c r="D4" s="362"/>
      <c r="E4" s="362"/>
      <c r="F4" s="362"/>
      <c r="G4" s="362"/>
      <c r="H4" s="362"/>
      <c r="I4" s="435"/>
      <c r="J4" s="435" t="s">
        <v>113</v>
      </c>
    </row>
    <row r="5" spans="1:10" s="79" customFormat="1" ht="15" customHeight="1" thickBot="1">
      <c r="A5" s="719"/>
      <c r="B5" s="722" t="s">
        <v>511</v>
      </c>
      <c r="C5" s="722"/>
      <c r="D5" s="722"/>
      <c r="E5" s="722"/>
      <c r="F5" s="722"/>
      <c r="G5" s="722"/>
      <c r="H5" s="722"/>
      <c r="I5" s="363" t="s">
        <v>512</v>
      </c>
      <c r="J5" s="363" t="s">
        <v>1451</v>
      </c>
    </row>
    <row r="6" spans="1:10" ht="15" customHeight="1">
      <c r="A6" s="720"/>
      <c r="B6" s="723" t="s">
        <v>42</v>
      </c>
      <c r="C6" s="724"/>
      <c r="D6" s="724"/>
      <c r="E6" s="724"/>
      <c r="F6" s="724"/>
      <c r="G6" s="724"/>
      <c r="H6" s="725"/>
      <c r="I6" s="108" t="s">
        <v>365</v>
      </c>
      <c r="J6" s="108" t="s">
        <v>365</v>
      </c>
    </row>
    <row r="7" spans="1:10" ht="15" customHeight="1">
      <c r="A7" s="720"/>
      <c r="B7" s="726"/>
      <c r="C7" s="727"/>
      <c r="D7" s="727"/>
      <c r="E7" s="727"/>
      <c r="F7" s="727"/>
      <c r="G7" s="727"/>
      <c r="H7" s="728"/>
      <c r="I7" s="109" t="s">
        <v>1739</v>
      </c>
      <c r="J7" s="109" t="s">
        <v>1740</v>
      </c>
    </row>
    <row r="8" spans="1:10" ht="15" customHeight="1" thickBot="1">
      <c r="A8" s="721"/>
      <c r="B8" s="729"/>
      <c r="C8" s="730"/>
      <c r="D8" s="730"/>
      <c r="E8" s="730"/>
      <c r="F8" s="730"/>
      <c r="G8" s="730"/>
      <c r="H8" s="731"/>
      <c r="I8" s="86" t="s">
        <v>75</v>
      </c>
      <c r="J8" s="86" t="s">
        <v>75</v>
      </c>
    </row>
    <row r="9" spans="1:10" ht="15" customHeight="1" thickBot="1">
      <c r="A9" s="365" t="s">
        <v>2</v>
      </c>
      <c r="B9" s="17" t="s">
        <v>503</v>
      </c>
      <c r="C9" s="8"/>
      <c r="D9" s="8"/>
      <c r="E9" s="8"/>
      <c r="F9" s="8"/>
      <c r="G9" s="8"/>
      <c r="H9" s="8"/>
      <c r="I9" s="127">
        <f>SUM(I132,I161)</f>
        <v>4041358</v>
      </c>
      <c r="J9" s="127">
        <f>SUM(J132,J161)</f>
        <v>4313606</v>
      </c>
    </row>
    <row r="10" spans="1:10" ht="15" customHeight="1" thickBot="1">
      <c r="A10" s="364" t="s">
        <v>5</v>
      </c>
      <c r="B10" s="5"/>
      <c r="C10" s="4"/>
      <c r="D10" s="4"/>
      <c r="E10" s="4"/>
      <c r="F10" s="4"/>
      <c r="G10" s="4"/>
      <c r="H10" s="4"/>
      <c r="I10" s="133"/>
      <c r="J10" s="133"/>
    </row>
    <row r="11" spans="1:10" ht="15" customHeight="1" thickBot="1">
      <c r="A11" s="364" t="s">
        <v>15</v>
      </c>
      <c r="B11" s="17" t="s">
        <v>41</v>
      </c>
      <c r="C11" s="8"/>
      <c r="D11" s="8"/>
      <c r="E11" s="8"/>
      <c r="F11" s="8"/>
      <c r="G11" s="8"/>
      <c r="H11" s="8"/>
      <c r="I11" s="127">
        <f>SUM(I13,I20,I42,I69)</f>
        <v>2649828</v>
      </c>
      <c r="J11" s="127">
        <f>SUM(J13,J20,J42,J69)</f>
        <v>2660583</v>
      </c>
    </row>
    <row r="12" spans="1:10" ht="15" customHeight="1">
      <c r="A12" s="364" t="s">
        <v>13</v>
      </c>
      <c r="B12" s="5"/>
      <c r="C12" s="9"/>
      <c r="D12" s="246"/>
      <c r="E12" s="4"/>
      <c r="F12" s="4"/>
      <c r="G12" s="4"/>
      <c r="H12" s="4"/>
      <c r="I12" s="282"/>
      <c r="J12" s="282"/>
    </row>
    <row r="13" spans="1:10" s="317" customFormat="1" ht="15" customHeight="1">
      <c r="A13" s="364" t="s">
        <v>16</v>
      </c>
      <c r="B13" s="312"/>
      <c r="C13" s="313" t="s">
        <v>115</v>
      </c>
      <c r="D13" s="314" t="s">
        <v>59</v>
      </c>
      <c r="E13" s="315"/>
      <c r="F13" s="315"/>
      <c r="G13" s="315"/>
      <c r="H13" s="315"/>
      <c r="I13" s="316">
        <f>SUM(I14:I17)</f>
        <v>96301</v>
      </c>
      <c r="J13" s="316">
        <f>SUM(J14:J17)</f>
        <v>96301</v>
      </c>
    </row>
    <row r="14" spans="1:10" s="302" customFormat="1" ht="15" customHeight="1">
      <c r="A14" s="364" t="s">
        <v>21</v>
      </c>
      <c r="B14" s="298"/>
      <c r="C14" s="247"/>
      <c r="D14" s="299" t="s">
        <v>377</v>
      </c>
      <c r="E14" s="300" t="s">
        <v>371</v>
      </c>
      <c r="F14" s="300"/>
      <c r="G14" s="300"/>
      <c r="H14" s="300"/>
      <c r="I14" s="301">
        <v>5000</v>
      </c>
      <c r="J14" s="301">
        <v>5000</v>
      </c>
    </row>
    <row r="15" spans="1:10" s="302" customFormat="1" ht="15" customHeight="1">
      <c r="A15" s="364" t="s">
        <v>18</v>
      </c>
      <c r="B15" s="298"/>
      <c r="C15" s="247"/>
      <c r="D15" s="303" t="s">
        <v>378</v>
      </c>
      <c r="E15" s="223" t="s">
        <v>69</v>
      </c>
      <c r="F15" s="223"/>
      <c r="G15" s="223"/>
      <c r="H15" s="300"/>
      <c r="I15" s="301">
        <v>31010</v>
      </c>
      <c r="J15" s="301">
        <v>31010</v>
      </c>
    </row>
    <row r="16" spans="1:10" s="302" customFormat="1" ht="15" customHeight="1">
      <c r="A16" s="364" t="s">
        <v>83</v>
      </c>
      <c r="B16" s="298"/>
      <c r="C16" s="247"/>
      <c r="D16" s="303" t="s">
        <v>379</v>
      </c>
      <c r="E16" s="223" t="s">
        <v>1453</v>
      </c>
      <c r="F16" s="223"/>
      <c r="G16" s="223"/>
      <c r="H16" s="300"/>
      <c r="I16" s="301">
        <v>53291</v>
      </c>
      <c r="J16" s="301">
        <v>53291</v>
      </c>
    </row>
    <row r="17" spans="1:10" s="302" customFormat="1" ht="15" customHeight="1">
      <c r="A17" s="364" t="s">
        <v>322</v>
      </c>
      <c r="B17" s="298"/>
      <c r="C17" s="247"/>
      <c r="D17" s="303" t="s">
        <v>380</v>
      </c>
      <c r="E17" s="300" t="s">
        <v>70</v>
      </c>
      <c r="F17" s="300"/>
      <c r="G17" s="300"/>
      <c r="H17" s="300"/>
      <c r="I17" s="301">
        <v>7000</v>
      </c>
      <c r="J17" s="301">
        <v>7000</v>
      </c>
    </row>
    <row r="18" spans="1:10" s="302" customFormat="1" ht="15" customHeight="1">
      <c r="A18" s="364" t="s">
        <v>323</v>
      </c>
      <c r="B18" s="298"/>
      <c r="C18" s="247"/>
      <c r="D18" s="303" t="s">
        <v>381</v>
      </c>
      <c r="E18" s="300" t="s">
        <v>366</v>
      </c>
      <c r="F18" s="300"/>
      <c r="G18" s="300"/>
      <c r="H18" s="304"/>
      <c r="I18" s="301"/>
      <c r="J18" s="301"/>
    </row>
    <row r="19" spans="1:10" ht="15" customHeight="1">
      <c r="A19" s="364" t="s">
        <v>324</v>
      </c>
      <c r="B19" s="5"/>
      <c r="C19" s="4"/>
      <c r="D19" s="11"/>
      <c r="E19" s="4"/>
      <c r="F19" s="4"/>
      <c r="G19" s="4"/>
      <c r="H19" s="4"/>
      <c r="I19" s="126"/>
      <c r="J19" s="126"/>
    </row>
    <row r="20" spans="1:10" s="317" customFormat="1" ht="15" customHeight="1">
      <c r="A20" s="364" t="s">
        <v>325</v>
      </c>
      <c r="B20" s="312"/>
      <c r="C20" s="313" t="s">
        <v>116</v>
      </c>
      <c r="D20" s="314" t="s">
        <v>117</v>
      </c>
      <c r="E20" s="314"/>
      <c r="F20" s="314"/>
      <c r="G20" s="314"/>
      <c r="H20" s="314"/>
      <c r="I20" s="316">
        <f>SUM(I21+I26+I30)</f>
        <v>1643847</v>
      </c>
      <c r="J20" s="316">
        <f>SUM(J21+J26+J30)</f>
        <v>1643847</v>
      </c>
    </row>
    <row r="21" spans="1:10" s="302" customFormat="1" ht="15" customHeight="1">
      <c r="A21" s="364" t="s">
        <v>326</v>
      </c>
      <c r="B21" s="298"/>
      <c r="C21" s="247"/>
      <c r="D21" s="299" t="s">
        <v>382</v>
      </c>
      <c r="E21" s="223" t="s">
        <v>43</v>
      </c>
      <c r="F21" s="223"/>
      <c r="G21" s="223"/>
      <c r="H21" s="223"/>
      <c r="I21" s="301">
        <f>SUM(I22:I25)</f>
        <v>1419300</v>
      </c>
      <c r="J21" s="301">
        <f>SUM(J22:J25)</f>
        <v>1419300</v>
      </c>
    </row>
    <row r="22" spans="1:10" ht="15" customHeight="1">
      <c r="A22" s="364" t="s">
        <v>327</v>
      </c>
      <c r="B22" s="5"/>
      <c r="C22" s="4"/>
      <c r="D22" s="16"/>
      <c r="E22" s="88" t="s">
        <v>383</v>
      </c>
      <c r="F22" s="10" t="s">
        <v>44</v>
      </c>
      <c r="G22" s="10"/>
      <c r="H22" s="10"/>
      <c r="I22" s="130">
        <v>12800</v>
      </c>
      <c r="J22" s="130">
        <v>12800</v>
      </c>
    </row>
    <row r="23" spans="1:10" ht="15" customHeight="1">
      <c r="A23" s="364" t="s">
        <v>328</v>
      </c>
      <c r="B23" s="5"/>
      <c r="C23" s="4"/>
      <c r="D23" s="16"/>
      <c r="E23" s="88" t="s">
        <v>384</v>
      </c>
      <c r="F23" s="10" t="s">
        <v>149</v>
      </c>
      <c r="G23" s="10"/>
      <c r="H23" s="10"/>
      <c r="I23" s="130">
        <v>6500</v>
      </c>
      <c r="J23" s="130">
        <v>6500</v>
      </c>
    </row>
    <row r="24" spans="1:10" ht="15" customHeight="1">
      <c r="A24" s="364" t="s">
        <v>329</v>
      </c>
      <c r="B24" s="5"/>
      <c r="C24" s="4"/>
      <c r="D24" s="16"/>
      <c r="E24" s="88" t="s">
        <v>385</v>
      </c>
      <c r="F24" s="10" t="s">
        <v>150</v>
      </c>
      <c r="G24" s="10"/>
      <c r="H24" s="10"/>
      <c r="I24" s="130">
        <v>1400000</v>
      </c>
      <c r="J24" s="130">
        <v>1400000</v>
      </c>
    </row>
    <row r="25" spans="1:10" ht="15" customHeight="1">
      <c r="A25" s="364" t="s">
        <v>330</v>
      </c>
      <c r="B25" s="5"/>
      <c r="C25" s="4"/>
      <c r="D25" s="16"/>
      <c r="E25" s="88" t="s">
        <v>386</v>
      </c>
      <c r="F25" s="10" t="s">
        <v>151</v>
      </c>
      <c r="G25" s="10"/>
      <c r="H25" s="10"/>
      <c r="I25" s="130">
        <v>0</v>
      </c>
      <c r="J25" s="130">
        <v>0</v>
      </c>
    </row>
    <row r="26" spans="1:10" s="302" customFormat="1" ht="15" customHeight="1">
      <c r="A26" s="364" t="s">
        <v>513</v>
      </c>
      <c r="B26" s="298"/>
      <c r="C26" s="247"/>
      <c r="D26" s="303" t="s">
        <v>387</v>
      </c>
      <c r="E26" s="223" t="s">
        <v>46</v>
      </c>
      <c r="F26" s="223"/>
      <c r="G26" s="223"/>
      <c r="H26" s="300"/>
      <c r="I26" s="301">
        <f>SUM(I27:I29)</f>
        <v>150386</v>
      </c>
      <c r="J26" s="301">
        <f>SUM(J27:J29)</f>
        <v>150386</v>
      </c>
    </row>
    <row r="27" spans="1:10" ht="15" customHeight="1">
      <c r="A27" s="364" t="s">
        <v>514</v>
      </c>
      <c r="B27" s="5"/>
      <c r="C27" s="4"/>
      <c r="D27" s="16"/>
      <c r="E27" s="88" t="s">
        <v>388</v>
      </c>
      <c r="F27" s="10" t="s">
        <v>47</v>
      </c>
      <c r="G27" s="10"/>
      <c r="H27" s="10"/>
      <c r="I27" s="130">
        <v>229413</v>
      </c>
      <c r="J27" s="130">
        <v>229413</v>
      </c>
    </row>
    <row r="28" spans="1:10" ht="15" customHeight="1">
      <c r="A28" s="364" t="s">
        <v>515</v>
      </c>
      <c r="B28" s="5"/>
      <c r="C28" s="4"/>
      <c r="D28" s="16"/>
      <c r="E28" s="88" t="s">
        <v>389</v>
      </c>
      <c r="F28" s="10" t="s">
        <v>204</v>
      </c>
      <c r="G28" s="10"/>
      <c r="H28" s="10"/>
      <c r="I28" s="130">
        <v>-199027</v>
      </c>
      <c r="J28" s="130">
        <v>-199027</v>
      </c>
    </row>
    <row r="29" spans="1:10" ht="15" customHeight="1">
      <c r="A29" s="364" t="s">
        <v>516</v>
      </c>
      <c r="B29" s="5"/>
      <c r="C29" s="4"/>
      <c r="D29" s="16"/>
      <c r="E29" s="88" t="s">
        <v>390</v>
      </c>
      <c r="F29" s="10" t="s">
        <v>48</v>
      </c>
      <c r="G29" s="10"/>
      <c r="H29" s="10"/>
      <c r="I29" s="130">
        <v>120000</v>
      </c>
      <c r="J29" s="130">
        <v>120000</v>
      </c>
    </row>
    <row r="30" spans="1:10" s="302" customFormat="1" ht="15" customHeight="1">
      <c r="A30" s="364" t="s">
        <v>517</v>
      </c>
      <c r="B30" s="298"/>
      <c r="C30" s="247"/>
      <c r="D30" s="299" t="s">
        <v>391</v>
      </c>
      <c r="E30" s="223" t="s">
        <v>49</v>
      </c>
      <c r="F30" s="223"/>
      <c r="G30" s="223"/>
      <c r="H30" s="223"/>
      <c r="I30" s="301">
        <f>SUM(I31:I40)</f>
        <v>74161</v>
      </c>
      <c r="J30" s="301">
        <f>SUM(J31:J40)</f>
        <v>74161</v>
      </c>
    </row>
    <row r="31" spans="1:10" ht="15" customHeight="1">
      <c r="A31" s="364" t="s">
        <v>518</v>
      </c>
      <c r="B31" s="5"/>
      <c r="C31" s="4"/>
      <c r="D31" s="4"/>
      <c r="E31" s="88" t="s">
        <v>392</v>
      </c>
      <c r="F31" s="12" t="s">
        <v>71</v>
      </c>
      <c r="G31" s="12"/>
      <c r="H31" s="12"/>
      <c r="I31" s="130">
        <v>2500</v>
      </c>
      <c r="J31" s="130">
        <v>4500</v>
      </c>
    </row>
    <row r="32" spans="1:10" ht="15" customHeight="1">
      <c r="A32" s="364" t="s">
        <v>519</v>
      </c>
      <c r="B32" s="5"/>
      <c r="C32" s="4"/>
      <c r="D32" s="4"/>
      <c r="E32" s="88" t="s">
        <v>393</v>
      </c>
      <c r="F32" s="10" t="s">
        <v>50</v>
      </c>
      <c r="G32" s="10"/>
      <c r="H32" s="10"/>
      <c r="I32" s="130"/>
      <c r="J32" s="130"/>
    </row>
    <row r="33" spans="1:10" ht="15" customHeight="1">
      <c r="A33" s="364" t="s">
        <v>520</v>
      </c>
      <c r="B33" s="5"/>
      <c r="C33" s="4"/>
      <c r="D33" s="4"/>
      <c r="E33" s="88" t="s">
        <v>394</v>
      </c>
      <c r="F33" s="10" t="s">
        <v>181</v>
      </c>
      <c r="G33" s="10"/>
      <c r="H33" s="10"/>
      <c r="I33" s="130"/>
      <c r="J33" s="130"/>
    </row>
    <row r="34" spans="1:10" ht="15" customHeight="1">
      <c r="A34" s="364" t="s">
        <v>521</v>
      </c>
      <c r="B34" s="5"/>
      <c r="C34" s="4"/>
      <c r="D34" s="4"/>
      <c r="E34" s="88" t="s">
        <v>395</v>
      </c>
      <c r="F34" s="10" t="s">
        <v>182</v>
      </c>
      <c r="G34" s="10"/>
      <c r="H34" s="10"/>
      <c r="I34" s="130"/>
      <c r="J34" s="130"/>
    </row>
    <row r="35" spans="1:10" ht="15" customHeight="1">
      <c r="A35" s="364" t="s">
        <v>522</v>
      </c>
      <c r="B35" s="5"/>
      <c r="C35" s="4"/>
      <c r="D35" s="4"/>
      <c r="E35" s="88" t="s">
        <v>396</v>
      </c>
      <c r="F35" s="10" t="s">
        <v>152</v>
      </c>
      <c r="G35" s="10"/>
      <c r="H35" s="10"/>
      <c r="I35" s="130"/>
      <c r="J35" s="130"/>
    </row>
    <row r="36" spans="1:10" ht="15" customHeight="1">
      <c r="A36" s="364" t="s">
        <v>523</v>
      </c>
      <c r="B36" s="5"/>
      <c r="C36" s="4"/>
      <c r="D36" s="4"/>
      <c r="E36" s="88" t="s">
        <v>397</v>
      </c>
      <c r="F36" s="10" t="s">
        <v>51</v>
      </c>
      <c r="G36" s="10"/>
      <c r="H36" s="10"/>
      <c r="I36" s="130">
        <v>500</v>
      </c>
      <c r="J36" s="130">
        <v>500</v>
      </c>
    </row>
    <row r="37" spans="1:10" ht="15" customHeight="1">
      <c r="A37" s="364" t="s">
        <v>524</v>
      </c>
      <c r="B37" s="5"/>
      <c r="C37" s="4"/>
      <c r="D37" s="4"/>
      <c r="E37" s="88" t="s">
        <v>398</v>
      </c>
      <c r="F37" s="10" t="s">
        <v>134</v>
      </c>
      <c r="G37" s="10"/>
      <c r="H37" s="10"/>
      <c r="I37" s="148">
        <v>2327</v>
      </c>
      <c r="J37" s="148">
        <v>327</v>
      </c>
    </row>
    <row r="38" spans="1:10" ht="15" customHeight="1">
      <c r="A38" s="457" t="s">
        <v>525</v>
      </c>
      <c r="B38" s="5"/>
      <c r="C38" s="4"/>
      <c r="D38" s="4"/>
      <c r="E38" s="88" t="s">
        <v>1591</v>
      </c>
      <c r="F38" s="10" t="s">
        <v>1593</v>
      </c>
      <c r="G38" s="10"/>
      <c r="H38" s="10"/>
      <c r="I38" s="148">
        <v>11193</v>
      </c>
      <c r="J38" s="148">
        <v>11193</v>
      </c>
    </row>
    <row r="39" spans="1:10" ht="15" customHeight="1">
      <c r="A39" s="457" t="s">
        <v>526</v>
      </c>
      <c r="B39" s="5"/>
      <c r="C39" s="4"/>
      <c r="D39" s="4"/>
      <c r="E39" s="88" t="s">
        <v>1592</v>
      </c>
      <c r="F39" s="10" t="s">
        <v>1594</v>
      </c>
      <c r="G39" s="10"/>
      <c r="H39" s="10"/>
      <c r="I39" s="148">
        <v>23952</v>
      </c>
      <c r="J39" s="148">
        <v>23952</v>
      </c>
    </row>
    <row r="40" spans="1:10" ht="15" customHeight="1">
      <c r="A40" s="457" t="s">
        <v>527</v>
      </c>
      <c r="B40" s="5"/>
      <c r="C40" s="4"/>
      <c r="D40" s="4"/>
      <c r="E40" s="88" t="s">
        <v>1595</v>
      </c>
      <c r="F40" s="10" t="s">
        <v>1596</v>
      </c>
      <c r="G40" s="10"/>
      <c r="H40" s="10"/>
      <c r="I40" s="148">
        <v>33689</v>
      </c>
      <c r="J40" s="148">
        <v>33689</v>
      </c>
    </row>
    <row r="41" spans="1:10" ht="15" customHeight="1" thickBot="1">
      <c r="A41" s="366" t="s">
        <v>528</v>
      </c>
      <c r="B41" s="14"/>
      <c r="C41" s="15"/>
      <c r="D41" s="15"/>
      <c r="E41" s="199"/>
      <c r="F41" s="15"/>
      <c r="G41" s="15"/>
      <c r="H41" s="15"/>
      <c r="I41" s="147"/>
      <c r="J41" s="147"/>
    </row>
    <row r="42" spans="1:10" s="317" customFormat="1" ht="15" customHeight="1">
      <c r="A42" s="365" t="s">
        <v>529</v>
      </c>
      <c r="B42" s="312"/>
      <c r="C42" s="313" t="s">
        <v>207</v>
      </c>
      <c r="D42" s="314" t="s">
        <v>372</v>
      </c>
      <c r="E42" s="315"/>
      <c r="F42" s="315"/>
      <c r="G42" s="315"/>
      <c r="H42" s="315"/>
      <c r="I42" s="316">
        <f>SUM(I43+I44+I49)</f>
        <v>639750</v>
      </c>
      <c r="J42" s="316">
        <f>SUM(J43+J44+J49)</f>
        <v>657469</v>
      </c>
    </row>
    <row r="43" spans="1:10" s="302" customFormat="1" ht="15" customHeight="1">
      <c r="A43" s="364" t="s">
        <v>530</v>
      </c>
      <c r="B43" s="298"/>
      <c r="C43" s="247"/>
      <c r="D43" s="303" t="s">
        <v>399</v>
      </c>
      <c r="E43" s="300" t="s">
        <v>72</v>
      </c>
      <c r="F43" s="300"/>
      <c r="G43" s="300"/>
      <c r="H43" s="304"/>
      <c r="I43" s="301">
        <v>502675</v>
      </c>
      <c r="J43" s="301">
        <v>503443</v>
      </c>
    </row>
    <row r="44" spans="1:10" s="302" customFormat="1" ht="15" customHeight="1">
      <c r="A44" s="364" t="s">
        <v>531</v>
      </c>
      <c r="B44" s="298"/>
      <c r="C44" s="247"/>
      <c r="D44" s="303" t="s">
        <v>400</v>
      </c>
      <c r="E44" s="223" t="s">
        <v>52</v>
      </c>
      <c r="F44" s="223"/>
      <c r="G44" s="223"/>
      <c r="H44" s="223"/>
      <c r="I44" s="301">
        <v>0</v>
      </c>
      <c r="J44" s="301">
        <f>SUM(J45:J48)</f>
        <v>16458</v>
      </c>
    </row>
    <row r="45" spans="1:10" s="244" customFormat="1" ht="15" customHeight="1">
      <c r="A45" s="364" t="s">
        <v>532</v>
      </c>
      <c r="B45" s="241"/>
      <c r="C45" s="198"/>
      <c r="D45" s="45"/>
      <c r="E45" s="285" t="s">
        <v>6</v>
      </c>
      <c r="F45" s="18" t="s">
        <v>1889</v>
      </c>
      <c r="G45" s="18"/>
      <c r="H45" s="18"/>
      <c r="I45" s="212"/>
      <c r="J45" s="212">
        <v>8315</v>
      </c>
    </row>
    <row r="46" spans="1:10" s="244" customFormat="1" ht="15" customHeight="1">
      <c r="A46" s="364" t="s">
        <v>533</v>
      </c>
      <c r="B46" s="241"/>
      <c r="C46" s="198"/>
      <c r="D46" s="45"/>
      <c r="E46" s="285" t="s">
        <v>6</v>
      </c>
      <c r="F46" s="18" t="s">
        <v>1890</v>
      </c>
      <c r="G46" s="18"/>
      <c r="H46" s="18"/>
      <c r="I46" s="212"/>
      <c r="J46" s="212">
        <v>7451</v>
      </c>
    </row>
    <row r="47" spans="1:10" s="244" customFormat="1" ht="15" customHeight="1">
      <c r="A47" s="364" t="s">
        <v>534</v>
      </c>
      <c r="B47" s="241"/>
      <c r="C47" s="198"/>
      <c r="D47" s="45"/>
      <c r="E47" s="285" t="s">
        <v>6</v>
      </c>
      <c r="F47" s="18" t="s">
        <v>1891</v>
      </c>
      <c r="G47" s="18"/>
      <c r="H47" s="18"/>
      <c r="I47" s="212"/>
      <c r="J47" s="212">
        <v>407</v>
      </c>
    </row>
    <row r="48" spans="1:10" s="244" customFormat="1" ht="15" customHeight="1">
      <c r="A48" s="364" t="s">
        <v>535</v>
      </c>
      <c r="B48" s="241"/>
      <c r="C48" s="198"/>
      <c r="D48" s="45"/>
      <c r="E48" s="285" t="s">
        <v>6</v>
      </c>
      <c r="F48" s="18" t="s">
        <v>1892</v>
      </c>
      <c r="G48" s="18"/>
      <c r="H48" s="18"/>
      <c r="I48" s="212"/>
      <c r="J48" s="212">
        <v>285</v>
      </c>
    </row>
    <row r="49" spans="1:10" s="302" customFormat="1" ht="15" customHeight="1">
      <c r="A49" s="364" t="s">
        <v>536</v>
      </c>
      <c r="B49" s="298"/>
      <c r="C49" s="247"/>
      <c r="D49" s="303" t="s">
        <v>401</v>
      </c>
      <c r="E49" s="223" t="s">
        <v>53</v>
      </c>
      <c r="F49" s="223"/>
      <c r="G49" s="223"/>
      <c r="H49" s="223"/>
      <c r="I49" s="301">
        <f>SUM(I50+I56+I67)</f>
        <v>137075</v>
      </c>
      <c r="J49" s="301">
        <f>SUM(J50+J56+J67)</f>
        <v>137568</v>
      </c>
    </row>
    <row r="50" spans="1:10" ht="15" customHeight="1">
      <c r="A50" s="364" t="s">
        <v>537</v>
      </c>
      <c r="B50" s="5"/>
      <c r="C50" s="4"/>
      <c r="D50" s="4"/>
      <c r="E50" s="88" t="s">
        <v>402</v>
      </c>
      <c r="F50" s="12" t="s">
        <v>76</v>
      </c>
      <c r="G50" s="12"/>
      <c r="H50" s="12"/>
      <c r="I50" s="130">
        <f>SUM(I51:I55)</f>
        <v>4920</v>
      </c>
      <c r="J50" s="130">
        <f>SUM(J51:J55)</f>
        <v>4920</v>
      </c>
    </row>
    <row r="51" spans="1:10" ht="15" customHeight="1">
      <c r="A51" s="364" t="s">
        <v>538</v>
      </c>
      <c r="B51" s="5"/>
      <c r="C51" s="4"/>
      <c r="D51" s="4"/>
      <c r="E51" s="16"/>
      <c r="F51" s="45" t="s">
        <v>403</v>
      </c>
      <c r="G51" s="18" t="s">
        <v>135</v>
      </c>
      <c r="H51" s="69"/>
      <c r="I51" s="212">
        <v>1208</v>
      </c>
      <c r="J51" s="212">
        <v>1208</v>
      </c>
    </row>
    <row r="52" spans="1:10" ht="15" customHeight="1">
      <c r="A52" s="364" t="s">
        <v>539</v>
      </c>
      <c r="B52" s="5"/>
      <c r="C52" s="4"/>
      <c r="D52" s="4"/>
      <c r="E52" s="16"/>
      <c r="F52" s="45" t="s">
        <v>404</v>
      </c>
      <c r="G52" s="18" t="s">
        <v>136</v>
      </c>
      <c r="H52" s="69"/>
      <c r="I52" s="212">
        <v>2400</v>
      </c>
      <c r="J52" s="212">
        <v>2400</v>
      </c>
    </row>
    <row r="53" spans="1:10" ht="15" customHeight="1">
      <c r="A53" s="364" t="s">
        <v>540</v>
      </c>
      <c r="B53" s="5"/>
      <c r="C53" s="4"/>
      <c r="D53" s="4"/>
      <c r="E53" s="16"/>
      <c r="F53" s="45" t="s">
        <v>405</v>
      </c>
      <c r="G53" s="18" t="s">
        <v>137</v>
      </c>
      <c r="H53" s="69"/>
      <c r="I53" s="212">
        <v>320</v>
      </c>
      <c r="J53" s="212">
        <v>320</v>
      </c>
    </row>
    <row r="54" spans="1:10" ht="15" customHeight="1">
      <c r="A54" s="364" t="s">
        <v>541</v>
      </c>
      <c r="B54" s="5"/>
      <c r="C54" s="4"/>
      <c r="D54" s="4"/>
      <c r="E54" s="16"/>
      <c r="F54" s="45" t="s">
        <v>406</v>
      </c>
      <c r="G54" s="18" t="s">
        <v>331</v>
      </c>
      <c r="H54" s="69"/>
      <c r="I54" s="212">
        <v>797</v>
      </c>
      <c r="J54" s="212">
        <v>797</v>
      </c>
    </row>
    <row r="55" spans="1:10" ht="15" customHeight="1">
      <c r="A55" s="364" t="s">
        <v>542</v>
      </c>
      <c r="B55" s="5"/>
      <c r="C55" s="4"/>
      <c r="D55" s="4"/>
      <c r="E55" s="16"/>
      <c r="F55" s="45" t="s">
        <v>407</v>
      </c>
      <c r="G55" s="18" t="s">
        <v>332</v>
      </c>
      <c r="H55" s="69"/>
      <c r="I55" s="212">
        <v>195</v>
      </c>
      <c r="J55" s="212">
        <v>195</v>
      </c>
    </row>
    <row r="56" spans="1:10" ht="15" customHeight="1">
      <c r="A56" s="364" t="s">
        <v>543</v>
      </c>
      <c r="B56" s="5"/>
      <c r="C56" s="4"/>
      <c r="D56" s="4"/>
      <c r="E56" s="88" t="s">
        <v>408</v>
      </c>
      <c r="F56" s="12" t="s">
        <v>153</v>
      </c>
      <c r="G56" s="12"/>
      <c r="H56" s="12"/>
      <c r="I56" s="130">
        <f>SUM(I57:I66)</f>
        <v>110919</v>
      </c>
      <c r="J56" s="130">
        <f>SUM(J57:J66)</f>
        <v>111412</v>
      </c>
    </row>
    <row r="57" spans="1:10" ht="15" customHeight="1">
      <c r="A57" s="364" t="s">
        <v>544</v>
      </c>
      <c r="B57" s="5"/>
      <c r="C57" s="4"/>
      <c r="D57" s="4"/>
      <c r="E57" s="16"/>
      <c r="F57" s="45" t="s">
        <v>409</v>
      </c>
      <c r="G57" s="18" t="s">
        <v>186</v>
      </c>
      <c r="H57" s="18"/>
      <c r="I57" s="212">
        <v>9677</v>
      </c>
      <c r="J57" s="212">
        <v>9677</v>
      </c>
    </row>
    <row r="58" spans="1:10" ht="15" customHeight="1">
      <c r="A58" s="364" t="s">
        <v>545</v>
      </c>
      <c r="B58" s="5"/>
      <c r="C58" s="4"/>
      <c r="D58" s="4"/>
      <c r="E58" s="16"/>
      <c r="F58" s="45" t="s">
        <v>410</v>
      </c>
      <c r="G58" s="18" t="s">
        <v>360</v>
      </c>
      <c r="H58" s="18"/>
      <c r="I58" s="212">
        <v>49248</v>
      </c>
      <c r="J58" s="212">
        <v>49248</v>
      </c>
    </row>
    <row r="59" spans="1:10" ht="15" customHeight="1">
      <c r="A59" s="364" t="s">
        <v>546</v>
      </c>
      <c r="B59" s="5"/>
      <c r="C59" s="4"/>
      <c r="D59" s="4"/>
      <c r="E59" s="16"/>
      <c r="F59" s="45" t="s">
        <v>411</v>
      </c>
      <c r="G59" s="18" t="s">
        <v>25</v>
      </c>
      <c r="H59" s="18"/>
      <c r="I59" s="212">
        <v>3500</v>
      </c>
      <c r="J59" s="212">
        <v>3500</v>
      </c>
    </row>
    <row r="60" spans="1:10" ht="15" customHeight="1">
      <c r="A60" s="364" t="s">
        <v>547</v>
      </c>
      <c r="B60" s="5"/>
      <c r="C60" s="4"/>
      <c r="D60" s="4"/>
      <c r="E60" s="16"/>
      <c r="F60" s="45" t="s">
        <v>412</v>
      </c>
      <c r="G60" s="18" t="s">
        <v>187</v>
      </c>
      <c r="H60" s="18"/>
      <c r="I60" s="212">
        <v>20177</v>
      </c>
      <c r="J60" s="212">
        <v>20177</v>
      </c>
    </row>
    <row r="61" spans="1:10" ht="15" customHeight="1">
      <c r="A61" s="364" t="s">
        <v>548</v>
      </c>
      <c r="B61" s="5"/>
      <c r="C61" s="4"/>
      <c r="D61" s="4"/>
      <c r="E61" s="16"/>
      <c r="F61" s="45" t="s">
        <v>413</v>
      </c>
      <c r="G61" s="18" t="s">
        <v>188</v>
      </c>
      <c r="H61" s="18"/>
      <c r="I61" s="212">
        <v>1800</v>
      </c>
      <c r="J61" s="212">
        <v>1800</v>
      </c>
    </row>
    <row r="62" spans="1:10" ht="15" customHeight="1">
      <c r="A62" s="364" t="s">
        <v>549</v>
      </c>
      <c r="B62" s="5"/>
      <c r="C62" s="4"/>
      <c r="D62" s="4"/>
      <c r="E62" s="16"/>
      <c r="F62" s="45" t="s">
        <v>414</v>
      </c>
      <c r="G62" s="216" t="s">
        <v>189</v>
      </c>
      <c r="H62" s="216"/>
      <c r="I62" s="212">
        <v>7200</v>
      </c>
      <c r="J62" s="212">
        <v>7200</v>
      </c>
    </row>
    <row r="63" spans="1:10" ht="15" customHeight="1">
      <c r="A63" s="364" t="s">
        <v>550</v>
      </c>
      <c r="B63" s="5"/>
      <c r="C63" s="4"/>
      <c r="D63" s="4"/>
      <c r="E63" s="16"/>
      <c r="F63" s="45" t="s">
        <v>415</v>
      </c>
      <c r="G63" s="217" t="s">
        <v>190</v>
      </c>
      <c r="H63" s="217"/>
      <c r="I63" s="212">
        <v>100</v>
      </c>
      <c r="J63" s="212">
        <v>100</v>
      </c>
    </row>
    <row r="64" spans="1:10" ht="15" customHeight="1">
      <c r="A64" s="364" t="s">
        <v>551</v>
      </c>
      <c r="B64" s="5"/>
      <c r="C64" s="4"/>
      <c r="D64" s="4"/>
      <c r="E64" s="16"/>
      <c r="F64" s="45" t="s">
        <v>416</v>
      </c>
      <c r="G64" s="94" t="s">
        <v>277</v>
      </c>
      <c r="H64" s="94"/>
      <c r="I64" s="213">
        <v>15057</v>
      </c>
      <c r="J64" s="213">
        <v>15550</v>
      </c>
    </row>
    <row r="65" spans="1:10" ht="15" customHeight="1">
      <c r="A65" s="364" t="s">
        <v>552</v>
      </c>
      <c r="B65" s="5"/>
      <c r="C65" s="4"/>
      <c r="D65" s="4"/>
      <c r="E65" s="16"/>
      <c r="F65" s="45" t="s">
        <v>417</v>
      </c>
      <c r="G65" s="94" t="s">
        <v>27</v>
      </c>
      <c r="H65" s="94"/>
      <c r="I65" s="213">
        <v>4060</v>
      </c>
      <c r="J65" s="213">
        <v>4060</v>
      </c>
    </row>
    <row r="66" spans="1:10" ht="15" customHeight="1">
      <c r="A66" s="364" t="s">
        <v>553</v>
      </c>
      <c r="B66" s="5"/>
      <c r="C66" s="4"/>
      <c r="D66" s="4"/>
      <c r="E66" s="16"/>
      <c r="F66" s="45" t="s">
        <v>418</v>
      </c>
      <c r="G66" s="94" t="s">
        <v>364</v>
      </c>
      <c r="H66" s="94"/>
      <c r="I66" s="213">
        <v>100</v>
      </c>
      <c r="J66" s="213">
        <v>100</v>
      </c>
    </row>
    <row r="67" spans="1:10" ht="15" customHeight="1">
      <c r="A67" s="364" t="s">
        <v>554</v>
      </c>
      <c r="B67" s="5"/>
      <c r="C67" s="4"/>
      <c r="D67" s="4"/>
      <c r="E67" s="88" t="s">
        <v>419</v>
      </c>
      <c r="F67" s="10" t="s">
        <v>154</v>
      </c>
      <c r="G67" s="10"/>
      <c r="H67" s="10"/>
      <c r="I67" s="148">
        <v>21236</v>
      </c>
      <c r="J67" s="148">
        <v>21236</v>
      </c>
    </row>
    <row r="68" spans="1:10" ht="15" customHeight="1">
      <c r="A68" s="364" t="s">
        <v>555</v>
      </c>
      <c r="B68" s="5"/>
      <c r="C68" s="4"/>
      <c r="D68" s="4"/>
      <c r="E68" s="88"/>
      <c r="F68" s="4"/>
      <c r="G68" s="4"/>
      <c r="H68" s="4"/>
      <c r="I68" s="281"/>
      <c r="J68" s="281"/>
    </row>
    <row r="69" spans="1:10" s="317" customFormat="1" ht="15" customHeight="1">
      <c r="A69" s="364" t="s">
        <v>556</v>
      </c>
      <c r="B69" s="312"/>
      <c r="C69" s="313" t="s">
        <v>208</v>
      </c>
      <c r="D69" s="314" t="s">
        <v>420</v>
      </c>
      <c r="E69" s="315"/>
      <c r="F69" s="315"/>
      <c r="G69" s="315"/>
      <c r="H69" s="315"/>
      <c r="I69" s="316">
        <f>SUM(I70)</f>
        <v>269930</v>
      </c>
      <c r="J69" s="316">
        <f>SUM(J70)</f>
        <v>262966</v>
      </c>
    </row>
    <row r="70" spans="1:10" s="302" customFormat="1" ht="15" customHeight="1">
      <c r="A70" s="364" t="s">
        <v>557</v>
      </c>
      <c r="B70" s="298"/>
      <c r="D70" s="242" t="s">
        <v>421</v>
      </c>
      <c r="E70" s="223" t="s">
        <v>160</v>
      </c>
      <c r="F70" s="305"/>
      <c r="G70" s="305"/>
      <c r="H70" s="223"/>
      <c r="I70" s="301">
        <f>SUM(I71,I75,I79,I84,I86,I90)</f>
        <v>269930</v>
      </c>
      <c r="J70" s="301">
        <f>SUM(J71,J75,J79,J84,J86,J90)</f>
        <v>262966</v>
      </c>
    </row>
    <row r="71" spans="1:10" ht="15" customHeight="1">
      <c r="A71" s="364" t="s">
        <v>558</v>
      </c>
      <c r="B71" s="5"/>
      <c r="C71" s="9"/>
      <c r="E71" s="88" t="s">
        <v>422</v>
      </c>
      <c r="F71" s="12" t="s">
        <v>163</v>
      </c>
      <c r="G71" s="12"/>
      <c r="H71" s="12"/>
      <c r="I71" s="130">
        <f>SUM(I72:I74)</f>
        <v>0</v>
      </c>
      <c r="J71" s="130">
        <f>SUM(J72:J74)</f>
        <v>0</v>
      </c>
    </row>
    <row r="72" spans="1:10" s="244" customFormat="1" ht="15" customHeight="1">
      <c r="A72" s="364" t="s">
        <v>559</v>
      </c>
      <c r="B72" s="241"/>
      <c r="C72" s="242"/>
      <c r="D72" s="45"/>
      <c r="F72" s="285" t="s">
        <v>423</v>
      </c>
      <c r="G72" s="94" t="s">
        <v>281</v>
      </c>
      <c r="H72" s="94"/>
      <c r="I72" s="212"/>
      <c r="J72" s="212"/>
    </row>
    <row r="73" spans="1:10" s="244" customFormat="1" ht="15" customHeight="1">
      <c r="A73" s="364" t="s">
        <v>560</v>
      </c>
      <c r="B73" s="241"/>
      <c r="C73" s="198"/>
      <c r="D73" s="243"/>
      <c r="E73" s="198"/>
      <c r="F73" s="285" t="s">
        <v>424</v>
      </c>
      <c r="G73" s="18" t="s">
        <v>162</v>
      </c>
      <c r="H73" s="18"/>
      <c r="I73" s="212"/>
      <c r="J73" s="212"/>
    </row>
    <row r="74" spans="1:10" s="244" customFormat="1" ht="15" customHeight="1" thickBot="1">
      <c r="A74" s="366" t="s">
        <v>561</v>
      </c>
      <c r="B74" s="291"/>
      <c r="C74" s="105"/>
      <c r="D74" s="292"/>
      <c r="E74" s="105"/>
      <c r="F74" s="293" t="s">
        <v>425</v>
      </c>
      <c r="G74" s="105" t="s">
        <v>184</v>
      </c>
      <c r="H74" s="105"/>
      <c r="I74" s="294"/>
      <c r="J74" s="294"/>
    </row>
    <row r="75" spans="1:10" ht="15" customHeight="1">
      <c r="A75" s="365" t="s">
        <v>562</v>
      </c>
      <c r="B75" s="5"/>
      <c r="C75" s="4"/>
      <c r="E75" s="88" t="s">
        <v>426</v>
      </c>
      <c r="F75" s="715" t="s">
        <v>367</v>
      </c>
      <c r="G75" s="715"/>
      <c r="H75" s="716"/>
      <c r="I75" s="130">
        <f>SUM(I76:I78)</f>
        <v>29379</v>
      </c>
      <c r="J75" s="130">
        <f>SUM(J76:J78)</f>
        <v>21928</v>
      </c>
    </row>
    <row r="76" spans="1:10" s="244" customFormat="1" ht="15" customHeight="1">
      <c r="A76" s="364" t="s">
        <v>563</v>
      </c>
      <c r="B76" s="241"/>
      <c r="C76" s="198"/>
      <c r="D76" s="243"/>
      <c r="F76" s="285" t="s">
        <v>427</v>
      </c>
      <c r="G76" s="18" t="s">
        <v>1597</v>
      </c>
      <c r="H76" s="18"/>
      <c r="I76" s="212">
        <v>1710</v>
      </c>
      <c r="J76" s="212">
        <v>1710</v>
      </c>
    </row>
    <row r="77" spans="1:10" s="244" customFormat="1" ht="15" customHeight="1">
      <c r="A77" s="364" t="s">
        <v>564</v>
      </c>
      <c r="B77" s="241"/>
      <c r="C77" s="198"/>
      <c r="D77" s="243"/>
      <c r="F77" s="286" t="s">
        <v>428</v>
      </c>
      <c r="G77" s="94" t="s">
        <v>142</v>
      </c>
      <c r="H77" s="94"/>
      <c r="I77" s="212">
        <v>2547</v>
      </c>
      <c r="J77" s="212">
        <v>2547</v>
      </c>
    </row>
    <row r="78" spans="1:10" s="244" customFormat="1" ht="15" customHeight="1">
      <c r="A78" s="364" t="s">
        <v>565</v>
      </c>
      <c r="B78" s="241"/>
      <c r="C78" s="198"/>
      <c r="D78" s="243"/>
      <c r="F78" s="286" t="s">
        <v>429</v>
      </c>
      <c r="G78" s="94" t="s">
        <v>278</v>
      </c>
      <c r="H78" s="94"/>
      <c r="I78" s="212">
        <v>25122</v>
      </c>
      <c r="J78" s="212">
        <v>17671</v>
      </c>
    </row>
    <row r="79" spans="1:10" ht="15" customHeight="1">
      <c r="A79" s="364" t="s">
        <v>566</v>
      </c>
      <c r="B79" s="5"/>
      <c r="C79" s="4"/>
      <c r="E79" s="88" t="s">
        <v>430</v>
      </c>
      <c r="F79" s="700" t="s">
        <v>165</v>
      </c>
      <c r="G79" s="700"/>
      <c r="H79" s="701"/>
      <c r="I79" s="130">
        <f>SUM(I80:I82)</f>
        <v>56594</v>
      </c>
      <c r="J79" s="130">
        <f>SUM(J80:J83)</f>
        <v>57081</v>
      </c>
    </row>
    <row r="80" spans="1:10" s="244" customFormat="1" ht="15" customHeight="1">
      <c r="A80" s="364" t="s">
        <v>567</v>
      </c>
      <c r="B80" s="241"/>
      <c r="C80" s="198"/>
      <c r="D80" s="243"/>
      <c r="F80" s="285" t="s">
        <v>431</v>
      </c>
      <c r="G80" s="18" t="s">
        <v>166</v>
      </c>
      <c r="H80" s="18"/>
      <c r="I80" s="212">
        <v>8784</v>
      </c>
      <c r="J80" s="212">
        <v>8784</v>
      </c>
    </row>
    <row r="81" spans="1:10" s="244" customFormat="1" ht="15" customHeight="1">
      <c r="A81" s="364" t="s">
        <v>568</v>
      </c>
      <c r="B81" s="241"/>
      <c r="C81" s="198"/>
      <c r="D81" s="243"/>
      <c r="F81" s="285" t="s">
        <v>432</v>
      </c>
      <c r="G81" s="713" t="s">
        <v>369</v>
      </c>
      <c r="H81" s="714"/>
      <c r="I81" s="212">
        <v>7810</v>
      </c>
      <c r="J81" s="212">
        <v>7810</v>
      </c>
    </row>
    <row r="82" spans="1:10" ht="15" customHeight="1">
      <c r="A82" s="364" t="s">
        <v>569</v>
      </c>
      <c r="B82" s="5"/>
      <c r="C82" s="4"/>
      <c r="D82" s="16"/>
      <c r="E82" s="88"/>
      <c r="F82" s="286" t="s">
        <v>1604</v>
      </c>
      <c r="G82" s="713" t="s">
        <v>1600</v>
      </c>
      <c r="H82" s="714"/>
      <c r="I82" s="212">
        <v>40000</v>
      </c>
      <c r="J82" s="212">
        <v>40000</v>
      </c>
    </row>
    <row r="83" spans="1:10" ht="15" customHeight="1">
      <c r="A83" s="364" t="s">
        <v>570</v>
      </c>
      <c r="B83" s="5"/>
      <c r="C83" s="4"/>
      <c r="D83" s="16"/>
      <c r="E83" s="88"/>
      <c r="F83" s="286" t="s">
        <v>1838</v>
      </c>
      <c r="G83" s="717" t="s">
        <v>1839</v>
      </c>
      <c r="H83" s="718"/>
      <c r="I83" s="212"/>
      <c r="J83" s="212">
        <v>487</v>
      </c>
    </row>
    <row r="84" spans="1:10" ht="15" customHeight="1">
      <c r="A84" s="364" t="s">
        <v>571</v>
      </c>
      <c r="B84" s="5"/>
      <c r="C84" s="4"/>
      <c r="E84" s="16" t="s">
        <v>1581</v>
      </c>
      <c r="F84" s="715" t="s">
        <v>1582</v>
      </c>
      <c r="G84" s="715"/>
      <c r="H84" s="716"/>
      <c r="I84" s="130">
        <f>SUM(I85)</f>
        <v>2195</v>
      </c>
      <c r="J84" s="130">
        <f>SUM(J85)</f>
        <v>2195</v>
      </c>
    </row>
    <row r="85" spans="1:10" s="244" customFormat="1" ht="15" customHeight="1">
      <c r="A85" s="456" t="s">
        <v>572</v>
      </c>
      <c r="B85" s="241"/>
      <c r="C85" s="198"/>
      <c r="E85" s="45"/>
      <c r="F85" s="18" t="s">
        <v>1583</v>
      </c>
      <c r="G85" s="94" t="s">
        <v>1598</v>
      </c>
      <c r="H85" s="94"/>
      <c r="I85" s="212">
        <v>2195</v>
      </c>
      <c r="J85" s="212">
        <v>2195</v>
      </c>
    </row>
    <row r="86" spans="1:10" ht="15" customHeight="1">
      <c r="A86" s="364" t="s">
        <v>573</v>
      </c>
      <c r="B86" s="5"/>
      <c r="C86" s="4"/>
      <c r="E86" s="88" t="s">
        <v>433</v>
      </c>
      <c r="F86" s="10" t="s">
        <v>164</v>
      </c>
      <c r="G86" s="10"/>
      <c r="H86" s="10"/>
      <c r="I86" s="130">
        <f>SUM(I87:I89)</f>
        <v>146782</v>
      </c>
      <c r="J86" s="130">
        <f>SUM(J87:J89)</f>
        <v>146782</v>
      </c>
    </row>
    <row r="87" spans="1:10" s="244" customFormat="1" ht="15" customHeight="1">
      <c r="A87" s="364" t="s">
        <v>574</v>
      </c>
      <c r="B87" s="241"/>
      <c r="C87" s="198"/>
      <c r="D87" s="243"/>
      <c r="F87" s="286" t="s">
        <v>434</v>
      </c>
      <c r="G87" s="94" t="s">
        <v>144</v>
      </c>
      <c r="H87" s="94"/>
      <c r="I87" s="212">
        <v>3234</v>
      </c>
      <c r="J87" s="212">
        <v>3234</v>
      </c>
    </row>
    <row r="88" spans="1:10" s="244" customFormat="1" ht="15" customHeight="1">
      <c r="A88" s="364" t="s">
        <v>575</v>
      </c>
      <c r="B88" s="241"/>
      <c r="C88" s="198"/>
      <c r="D88" s="243"/>
      <c r="F88" s="286" t="s">
        <v>435</v>
      </c>
      <c r="G88" s="94" t="s">
        <v>145</v>
      </c>
      <c r="H88" s="94"/>
      <c r="I88" s="213">
        <v>7224</v>
      </c>
      <c r="J88" s="213">
        <v>7224</v>
      </c>
    </row>
    <row r="89" spans="1:10" s="244" customFormat="1" ht="15" customHeight="1">
      <c r="A89" s="364" t="s">
        <v>576</v>
      </c>
      <c r="B89" s="241"/>
      <c r="C89" s="198"/>
      <c r="D89" s="243"/>
      <c r="F89" s="285" t="s">
        <v>436</v>
      </c>
      <c r="G89" s="18" t="s">
        <v>1599</v>
      </c>
      <c r="H89" s="18"/>
      <c r="I89" s="212">
        <v>136324</v>
      </c>
      <c r="J89" s="212">
        <v>136324</v>
      </c>
    </row>
    <row r="90" spans="1:10" ht="15" customHeight="1">
      <c r="A90" s="364" t="s">
        <v>577</v>
      </c>
      <c r="B90" s="5"/>
      <c r="C90" s="4"/>
      <c r="E90" s="88" t="s">
        <v>437</v>
      </c>
      <c r="F90" s="12" t="s">
        <v>185</v>
      </c>
      <c r="G90" s="12"/>
      <c r="H90" s="12"/>
      <c r="I90" s="130">
        <f>SUM(I91)</f>
        <v>34980</v>
      </c>
      <c r="J90" s="130">
        <f>SUM(J91)</f>
        <v>34980</v>
      </c>
    </row>
    <row r="91" spans="1:10" s="244" customFormat="1" ht="15" customHeight="1">
      <c r="A91" s="364" t="s">
        <v>578</v>
      </c>
      <c r="B91" s="241"/>
      <c r="C91" s="198"/>
      <c r="D91" s="243"/>
      <c r="E91" s="198"/>
      <c r="F91" s="286" t="s">
        <v>438</v>
      </c>
      <c r="G91" s="94" t="s">
        <v>143</v>
      </c>
      <c r="H91" s="94"/>
      <c r="I91" s="213">
        <v>34980</v>
      </c>
      <c r="J91" s="213">
        <v>34980</v>
      </c>
    </row>
    <row r="92" spans="1:10" ht="15" customHeight="1" thickBot="1">
      <c r="A92" s="364" t="s">
        <v>579</v>
      </c>
      <c r="B92" s="14"/>
      <c r="C92" s="15"/>
      <c r="D92" s="15"/>
      <c r="E92" s="110"/>
      <c r="F92" s="110"/>
      <c r="G92" s="110"/>
      <c r="H92" s="129"/>
      <c r="I92" s="147"/>
      <c r="J92" s="147"/>
    </row>
    <row r="93" spans="1:10" ht="15" customHeight="1" thickBot="1">
      <c r="A93" s="364" t="s">
        <v>580</v>
      </c>
      <c r="B93" s="219" t="s">
        <v>29</v>
      </c>
      <c r="C93" s="7" t="s">
        <v>373</v>
      </c>
      <c r="D93" s="8"/>
      <c r="E93" s="8"/>
      <c r="F93" s="8"/>
      <c r="G93" s="8"/>
      <c r="H93" s="8"/>
      <c r="I93" s="127">
        <f>SUM(I95,I109)</f>
        <v>405049</v>
      </c>
      <c r="J93" s="127">
        <f>SUM(J95,J109)</f>
        <v>448175</v>
      </c>
    </row>
    <row r="94" spans="1:10" ht="15" customHeight="1">
      <c r="A94" s="364" t="s">
        <v>581</v>
      </c>
      <c r="B94" s="5"/>
      <c r="C94" s="283"/>
      <c r="D94" s="284"/>
      <c r="E94" s="246"/>
      <c r="F94" s="4"/>
      <c r="G94" s="4"/>
      <c r="H94" s="4"/>
      <c r="I94" s="282"/>
      <c r="J94" s="282"/>
    </row>
    <row r="95" spans="1:10" s="317" customFormat="1" ht="15" customHeight="1">
      <c r="A95" s="364" t="s">
        <v>582</v>
      </c>
      <c r="B95" s="312"/>
      <c r="C95" s="318" t="s">
        <v>202</v>
      </c>
      <c r="D95" s="319" t="s">
        <v>54</v>
      </c>
      <c r="E95" s="320"/>
      <c r="F95" s="321"/>
      <c r="G95" s="321"/>
      <c r="H95" s="321"/>
      <c r="I95" s="322">
        <f>SUM(I96,I100,I104)</f>
        <v>39430</v>
      </c>
      <c r="J95" s="322">
        <f>SUM(J96,J100,J104)</f>
        <v>39430</v>
      </c>
    </row>
    <row r="96" spans="1:10" s="302" customFormat="1" ht="15" customHeight="1">
      <c r="A96" s="364" t="s">
        <v>583</v>
      </c>
      <c r="B96" s="298"/>
      <c r="D96" s="242" t="s">
        <v>374</v>
      </c>
      <c r="E96" s="223" t="s">
        <v>55</v>
      </c>
      <c r="F96" s="223"/>
      <c r="G96" s="223"/>
      <c r="H96" s="223"/>
      <c r="I96" s="301">
        <f>SUM(I97+I98+I99)</f>
        <v>38300</v>
      </c>
      <c r="J96" s="301">
        <f>SUM(J97+J98+J99)</f>
        <v>38300</v>
      </c>
    </row>
    <row r="97" spans="1:10" ht="15" customHeight="1">
      <c r="A97" s="364" t="s">
        <v>584</v>
      </c>
      <c r="B97" s="5"/>
      <c r="C97" s="4"/>
      <c r="E97" s="88" t="s">
        <v>439</v>
      </c>
      <c r="F97" s="10" t="s">
        <v>155</v>
      </c>
      <c r="G97" s="10"/>
      <c r="H97" s="10"/>
      <c r="I97" s="130">
        <v>36000</v>
      </c>
      <c r="J97" s="130">
        <v>36000</v>
      </c>
    </row>
    <row r="98" spans="1:10" ht="15" customHeight="1">
      <c r="A98" s="364" t="s">
        <v>585</v>
      </c>
      <c r="B98" s="5"/>
      <c r="C98" s="4"/>
      <c r="E98" s="88" t="s">
        <v>440</v>
      </c>
      <c r="F98" s="10" t="s">
        <v>155</v>
      </c>
      <c r="G98" s="10"/>
      <c r="H98" s="10"/>
      <c r="I98" s="130"/>
      <c r="J98" s="130"/>
    </row>
    <row r="99" spans="1:10" ht="15" customHeight="1">
      <c r="A99" s="364" t="s">
        <v>586</v>
      </c>
      <c r="B99" s="5"/>
      <c r="C99" s="4"/>
      <c r="E99" s="88" t="s">
        <v>1561</v>
      </c>
      <c r="F99" s="10" t="s">
        <v>1562</v>
      </c>
      <c r="G99" s="10"/>
      <c r="H99" s="10"/>
      <c r="I99" s="130">
        <v>2300</v>
      </c>
      <c r="J99" s="130">
        <v>2300</v>
      </c>
    </row>
    <row r="100" spans="1:10" s="302" customFormat="1" ht="15" customHeight="1">
      <c r="A100" s="364" t="s">
        <v>587</v>
      </c>
      <c r="B100" s="298"/>
      <c r="D100" s="242" t="s">
        <v>375</v>
      </c>
      <c r="E100" s="223" t="s">
        <v>128</v>
      </c>
      <c r="F100" s="300"/>
      <c r="G100" s="300"/>
      <c r="H100" s="300"/>
      <c r="I100" s="301">
        <f>SUM(I101:I103)</f>
        <v>800</v>
      </c>
      <c r="J100" s="301">
        <f>SUM(J101:J103)</f>
        <v>800</v>
      </c>
    </row>
    <row r="101" spans="1:10" ht="15" customHeight="1">
      <c r="A101" s="364" t="s">
        <v>588</v>
      </c>
      <c r="B101" s="5"/>
      <c r="C101" s="4"/>
      <c r="E101" s="209" t="s">
        <v>441</v>
      </c>
      <c r="F101" s="10" t="s">
        <v>73</v>
      </c>
      <c r="G101" s="10"/>
      <c r="H101" s="10"/>
      <c r="I101" s="130">
        <v>700</v>
      </c>
      <c r="J101" s="130">
        <v>700</v>
      </c>
    </row>
    <row r="102" spans="1:10" ht="15" customHeight="1">
      <c r="A102" s="364" t="s">
        <v>589</v>
      </c>
      <c r="B102" s="5"/>
      <c r="C102" s="4"/>
      <c r="E102" s="88" t="s">
        <v>442</v>
      </c>
      <c r="F102" s="10" t="s">
        <v>157</v>
      </c>
      <c r="G102" s="10"/>
      <c r="H102" s="10"/>
      <c r="I102" s="130"/>
      <c r="J102" s="130"/>
    </row>
    <row r="103" spans="1:10" ht="15" customHeight="1">
      <c r="A103" s="364" t="s">
        <v>590</v>
      </c>
      <c r="B103" s="5"/>
      <c r="C103" s="4"/>
      <c r="E103" s="88" t="s">
        <v>443</v>
      </c>
      <c r="F103" s="10" t="s">
        <v>156</v>
      </c>
      <c r="G103" s="10"/>
      <c r="H103" s="10"/>
      <c r="I103" s="130">
        <v>100</v>
      </c>
      <c r="J103" s="130">
        <v>100</v>
      </c>
    </row>
    <row r="104" spans="1:10" s="302" customFormat="1" ht="15" customHeight="1">
      <c r="A104" s="364" t="s">
        <v>591</v>
      </c>
      <c r="B104" s="298"/>
      <c r="D104" s="242" t="s">
        <v>376</v>
      </c>
      <c r="E104" s="223" t="s">
        <v>57</v>
      </c>
      <c r="F104" s="300"/>
      <c r="G104" s="300"/>
      <c r="H104" s="300"/>
      <c r="I104" s="301">
        <f>SUM(I105)</f>
        <v>330</v>
      </c>
      <c r="J104" s="301">
        <f>SUM(J105)</f>
        <v>330</v>
      </c>
    </row>
    <row r="105" spans="1:10" ht="15" customHeight="1">
      <c r="A105" s="364" t="s">
        <v>592</v>
      </c>
      <c r="B105" s="5"/>
      <c r="C105" s="9"/>
      <c r="E105" s="88" t="s">
        <v>444</v>
      </c>
      <c r="F105" s="10" t="s">
        <v>183</v>
      </c>
      <c r="G105" s="10"/>
      <c r="H105" s="10"/>
      <c r="I105" s="130">
        <f>SUM(I106:I107)</f>
        <v>330</v>
      </c>
      <c r="J105" s="130">
        <f>SUM(J106:J107)</f>
        <v>330</v>
      </c>
    </row>
    <row r="106" spans="1:10" s="244" customFormat="1" ht="15" customHeight="1">
      <c r="A106" s="364" t="s">
        <v>593</v>
      </c>
      <c r="B106" s="241"/>
      <c r="C106" s="242"/>
      <c r="D106" s="243"/>
      <c r="F106" s="94" t="s">
        <v>158</v>
      </c>
      <c r="G106" s="94"/>
      <c r="H106" s="94"/>
      <c r="I106" s="212"/>
      <c r="J106" s="212"/>
    </row>
    <row r="107" spans="1:10" s="244" customFormat="1" ht="15" customHeight="1">
      <c r="A107" s="364" t="s">
        <v>594</v>
      </c>
      <c r="B107" s="241"/>
      <c r="C107" s="242"/>
      <c r="D107" s="243"/>
      <c r="E107" s="198"/>
      <c r="F107" s="245" t="s">
        <v>159</v>
      </c>
      <c r="G107" s="245"/>
      <c r="H107" s="94"/>
      <c r="I107" s="212">
        <v>330</v>
      </c>
      <c r="J107" s="212">
        <v>330</v>
      </c>
    </row>
    <row r="108" spans="1:10" s="244" customFormat="1" ht="15" customHeight="1" thickBot="1">
      <c r="A108" s="366" t="s">
        <v>595</v>
      </c>
      <c r="B108" s="291"/>
      <c r="C108" s="295"/>
      <c r="D108" s="292"/>
      <c r="E108" s="105"/>
      <c r="F108" s="296"/>
      <c r="G108" s="296"/>
      <c r="H108" s="105"/>
      <c r="I108" s="294"/>
      <c r="J108" s="294"/>
    </row>
    <row r="109" spans="1:10" s="317" customFormat="1" ht="15" customHeight="1">
      <c r="A109" s="365" t="s">
        <v>596</v>
      </c>
      <c r="B109" s="312"/>
      <c r="C109" s="313" t="s">
        <v>445</v>
      </c>
      <c r="D109" s="314" t="s">
        <v>446</v>
      </c>
      <c r="E109" s="323"/>
      <c r="F109" s="323"/>
      <c r="G109" s="323"/>
      <c r="H109" s="315"/>
      <c r="I109" s="316">
        <f>SUM(I110,I120)</f>
        <v>365619</v>
      </c>
      <c r="J109" s="316">
        <f>SUM(J110,J120)</f>
        <v>408745</v>
      </c>
    </row>
    <row r="110" spans="1:10" s="302" customFormat="1" ht="15" customHeight="1">
      <c r="A110" s="364" t="s">
        <v>597</v>
      </c>
      <c r="B110" s="298"/>
      <c r="C110" s="242"/>
      <c r="D110" s="242" t="s">
        <v>447</v>
      </c>
      <c r="E110" s="223" t="s">
        <v>161</v>
      </c>
      <c r="F110" s="305"/>
      <c r="G110" s="305"/>
      <c r="H110" s="223"/>
      <c r="I110" s="301">
        <f>SUM(I111,I116)</f>
        <v>355119</v>
      </c>
      <c r="J110" s="301">
        <f>SUM(J111,J116)</f>
        <v>398245</v>
      </c>
    </row>
    <row r="111" spans="1:10" ht="15" customHeight="1">
      <c r="A111" s="364" t="s">
        <v>598</v>
      </c>
      <c r="B111" s="5"/>
      <c r="C111" s="9"/>
      <c r="E111" s="88" t="s">
        <v>448</v>
      </c>
      <c r="F111" s="12" t="s">
        <v>171</v>
      </c>
      <c r="G111" s="12"/>
      <c r="H111" s="12"/>
      <c r="I111" s="130">
        <f>SUM(I112)</f>
        <v>343148</v>
      </c>
      <c r="J111" s="130">
        <f>SUM(J112)</f>
        <v>337491</v>
      </c>
    </row>
    <row r="112" spans="1:10" ht="15" customHeight="1">
      <c r="A112" s="364" t="s">
        <v>599</v>
      </c>
      <c r="B112" s="5"/>
      <c r="C112" s="4"/>
      <c r="D112" s="16"/>
      <c r="E112" s="13"/>
      <c r="F112" s="210" t="s">
        <v>450</v>
      </c>
      <c r="G112" s="700" t="s">
        <v>167</v>
      </c>
      <c r="H112" s="701"/>
      <c r="I112" s="130">
        <f>SUM(I113:I115)</f>
        <v>343148</v>
      </c>
      <c r="J112" s="130">
        <f>SUM(J113:J115)</f>
        <v>337491</v>
      </c>
    </row>
    <row r="113" spans="1:10" ht="15" customHeight="1">
      <c r="A113" s="364" t="s">
        <v>600</v>
      </c>
      <c r="B113" s="5"/>
      <c r="C113" s="4"/>
      <c r="D113" s="16"/>
      <c r="E113" s="88"/>
      <c r="G113" s="215" t="s">
        <v>451</v>
      </c>
      <c r="H113" s="68" t="s">
        <v>169</v>
      </c>
      <c r="I113" s="212">
        <v>302529</v>
      </c>
      <c r="J113" s="212">
        <v>302529</v>
      </c>
    </row>
    <row r="114" spans="1:10" ht="15" customHeight="1">
      <c r="A114" s="364" t="s">
        <v>601</v>
      </c>
      <c r="B114" s="5"/>
      <c r="C114" s="4"/>
      <c r="D114" s="16"/>
      <c r="E114" s="88"/>
      <c r="G114" s="45" t="s">
        <v>452</v>
      </c>
      <c r="H114" s="68" t="s">
        <v>370</v>
      </c>
      <c r="I114" s="212">
        <v>2600</v>
      </c>
      <c r="J114" s="212">
        <v>2113</v>
      </c>
    </row>
    <row r="115" spans="1:10" ht="15" customHeight="1">
      <c r="A115" s="364" t="s">
        <v>602</v>
      </c>
      <c r="B115" s="5"/>
      <c r="C115" s="4"/>
      <c r="D115" s="16"/>
      <c r="E115" s="88"/>
      <c r="G115" s="45" t="s">
        <v>453</v>
      </c>
      <c r="H115" s="68" t="s">
        <v>168</v>
      </c>
      <c r="I115" s="212">
        <v>38019</v>
      </c>
      <c r="J115" s="212">
        <v>32849</v>
      </c>
    </row>
    <row r="116" spans="1:10" ht="15" customHeight="1">
      <c r="A116" s="364" t="s">
        <v>603</v>
      </c>
      <c r="B116" s="5"/>
      <c r="C116" s="9"/>
      <c r="E116" s="88" t="s">
        <v>449</v>
      </c>
      <c r="F116" s="12" t="s">
        <v>170</v>
      </c>
      <c r="G116" s="12"/>
      <c r="H116" s="12"/>
      <c r="I116" s="130">
        <f>SUM(I117)</f>
        <v>11971</v>
      </c>
      <c r="J116" s="130">
        <f>SUM(J117)</f>
        <v>60754</v>
      </c>
    </row>
    <row r="117" spans="1:10" ht="15" customHeight="1">
      <c r="A117" s="364" t="s">
        <v>604</v>
      </c>
      <c r="B117" s="5"/>
      <c r="C117" s="4"/>
      <c r="D117" s="16"/>
      <c r="F117" s="210" t="s">
        <v>454</v>
      </c>
      <c r="G117" s="700" t="s">
        <v>192</v>
      </c>
      <c r="H117" s="701"/>
      <c r="I117" s="130">
        <f>SUM(I118:I118)</f>
        <v>11971</v>
      </c>
      <c r="J117" s="130">
        <f>SUM(J118:J119)</f>
        <v>60754</v>
      </c>
    </row>
    <row r="118" spans="1:10" s="244" customFormat="1" ht="15" customHeight="1">
      <c r="A118" s="364" t="s">
        <v>605</v>
      </c>
      <c r="B118" s="241"/>
      <c r="C118" s="198"/>
      <c r="D118" s="243"/>
      <c r="E118" s="45"/>
      <c r="G118" s="45" t="s">
        <v>455</v>
      </c>
      <c r="H118" s="68" t="s">
        <v>168</v>
      </c>
      <c r="I118" s="213">
        <v>11971</v>
      </c>
      <c r="J118" s="213">
        <v>11971</v>
      </c>
    </row>
    <row r="119" spans="1:10" s="244" customFormat="1" ht="15" customHeight="1">
      <c r="A119" s="364" t="s">
        <v>606</v>
      </c>
      <c r="B119" s="241"/>
      <c r="C119" s="198"/>
      <c r="D119" s="243"/>
      <c r="E119" s="45"/>
      <c r="G119" s="45" t="s">
        <v>1885</v>
      </c>
      <c r="H119" s="669" t="s">
        <v>1886</v>
      </c>
      <c r="I119" s="212"/>
      <c r="J119" s="212">
        <v>48783</v>
      </c>
    </row>
    <row r="120" spans="1:10" s="302" customFormat="1" ht="15" customHeight="1">
      <c r="A120" s="364" t="s">
        <v>607</v>
      </c>
      <c r="B120" s="298"/>
      <c r="D120" s="242" t="s">
        <v>456</v>
      </c>
      <c r="E120" s="223" t="s">
        <v>120</v>
      </c>
      <c r="F120" s="223"/>
      <c r="G120" s="223"/>
      <c r="H120" s="223"/>
      <c r="I120" s="301">
        <f>SUM(I121)</f>
        <v>10500</v>
      </c>
      <c r="J120" s="301">
        <f>SUM(J121)</f>
        <v>10500</v>
      </c>
    </row>
    <row r="121" spans="1:10" s="302" customFormat="1" ht="15" customHeight="1">
      <c r="A121" s="364" t="s">
        <v>608</v>
      </c>
      <c r="B121" s="5"/>
      <c r="C121" s="1"/>
      <c r="D121" s="16"/>
      <c r="E121" s="453" t="s">
        <v>1567</v>
      </c>
      <c r="F121" s="12" t="s">
        <v>1568</v>
      </c>
      <c r="G121" s="10"/>
      <c r="H121" s="12"/>
      <c r="I121" s="130">
        <f>SUM(I122,I124)</f>
        <v>10500</v>
      </c>
      <c r="J121" s="130">
        <f>SUM(J122,J124)</f>
        <v>10500</v>
      </c>
    </row>
    <row r="122" spans="1:10" ht="15" customHeight="1">
      <c r="A122" s="364" t="s">
        <v>609</v>
      </c>
      <c r="B122" s="5"/>
      <c r="C122" s="9"/>
      <c r="D122" s="246"/>
      <c r="F122" s="210" t="s">
        <v>1569</v>
      </c>
      <c r="G122" s="10" t="s">
        <v>459</v>
      </c>
      <c r="H122" s="10"/>
      <c r="I122" s="148">
        <f>SUM(I123)</f>
        <v>500</v>
      </c>
      <c r="J122" s="148">
        <f>SUM(J123)</f>
        <v>500</v>
      </c>
    </row>
    <row r="123" spans="1:10" s="244" customFormat="1" ht="15" customHeight="1">
      <c r="A123" s="364" t="s">
        <v>610</v>
      </c>
      <c r="B123" s="241"/>
      <c r="C123" s="242"/>
      <c r="D123" s="247"/>
      <c r="E123" s="198"/>
      <c r="F123" s="45"/>
      <c r="G123" s="244" t="s">
        <v>1570</v>
      </c>
      <c r="H123" s="385" t="s">
        <v>368</v>
      </c>
      <c r="I123" s="248">
        <v>500</v>
      </c>
      <c r="J123" s="248">
        <v>500</v>
      </c>
    </row>
    <row r="124" spans="1:10" ht="15" customHeight="1">
      <c r="A124" s="364" t="s">
        <v>611</v>
      </c>
      <c r="B124" s="5"/>
      <c r="C124" s="9"/>
      <c r="D124" s="246"/>
      <c r="F124" s="210" t="s">
        <v>1564</v>
      </c>
      <c r="G124" s="10" t="s">
        <v>1566</v>
      </c>
      <c r="H124" s="10"/>
      <c r="I124" s="148">
        <f>SUM(I125)</f>
        <v>10000</v>
      </c>
      <c r="J124" s="148">
        <f>SUM(J125)</f>
        <v>10000</v>
      </c>
    </row>
    <row r="125" spans="1:10" s="244" customFormat="1" ht="15" customHeight="1" thickBot="1">
      <c r="A125" s="364" t="s">
        <v>612</v>
      </c>
      <c r="B125" s="241"/>
      <c r="C125" s="242"/>
      <c r="D125" s="247"/>
      <c r="E125" s="198"/>
      <c r="F125" s="45"/>
      <c r="G125" s="244" t="s">
        <v>1571</v>
      </c>
      <c r="H125" s="454" t="s">
        <v>1572</v>
      </c>
      <c r="I125" s="248">
        <v>10000</v>
      </c>
      <c r="J125" s="248">
        <v>10000</v>
      </c>
    </row>
    <row r="126" spans="1:10" ht="15" customHeight="1" thickBot="1">
      <c r="A126" s="364" t="s">
        <v>613</v>
      </c>
      <c r="B126" s="219" t="s">
        <v>32</v>
      </c>
      <c r="C126" s="705" t="s">
        <v>460</v>
      </c>
      <c r="D126" s="705"/>
      <c r="E126" s="705"/>
      <c r="F126" s="705"/>
      <c r="G126" s="705"/>
      <c r="H126" s="705"/>
      <c r="I126" s="127">
        <f aca="true" t="shared" si="0" ref="I126:J130">SUM(I127)</f>
        <v>2992</v>
      </c>
      <c r="J126" s="127">
        <f t="shared" si="0"/>
        <v>2992</v>
      </c>
    </row>
    <row r="127" spans="1:10" s="327" customFormat="1" ht="15" customHeight="1">
      <c r="A127" s="364" t="s">
        <v>614</v>
      </c>
      <c r="B127" s="324"/>
      <c r="C127" s="313" t="s">
        <v>206</v>
      </c>
      <c r="D127" s="325" t="s">
        <v>173</v>
      </c>
      <c r="E127" s="325"/>
      <c r="F127" s="325"/>
      <c r="G127" s="325"/>
      <c r="H127" s="325"/>
      <c r="I127" s="326">
        <f t="shared" si="0"/>
        <v>2992</v>
      </c>
      <c r="J127" s="326">
        <f t="shared" si="0"/>
        <v>2992</v>
      </c>
    </row>
    <row r="128" spans="1:10" s="302" customFormat="1" ht="15" customHeight="1">
      <c r="A128" s="364" t="s">
        <v>615</v>
      </c>
      <c r="B128" s="298"/>
      <c r="C128" s="242"/>
      <c r="D128" s="303" t="s">
        <v>461</v>
      </c>
      <c r="E128" s="223" t="s">
        <v>174</v>
      </c>
      <c r="F128" s="223"/>
      <c r="G128" s="223"/>
      <c r="H128" s="223"/>
      <c r="I128" s="301">
        <f t="shared" si="0"/>
        <v>2992</v>
      </c>
      <c r="J128" s="301">
        <f t="shared" si="0"/>
        <v>2992</v>
      </c>
    </row>
    <row r="129" spans="1:10" ht="15" customHeight="1">
      <c r="A129" s="364" t="s">
        <v>616</v>
      </c>
      <c r="B129" s="5"/>
      <c r="C129" s="16"/>
      <c r="D129" s="4"/>
      <c r="E129" s="210" t="s">
        <v>462</v>
      </c>
      <c r="F129" s="10" t="s">
        <v>175</v>
      </c>
      <c r="G129" s="10"/>
      <c r="H129" s="10"/>
      <c r="I129" s="148">
        <f t="shared" si="0"/>
        <v>2992</v>
      </c>
      <c r="J129" s="148">
        <f t="shared" si="0"/>
        <v>2992</v>
      </c>
    </row>
    <row r="130" spans="1:10" ht="15" customHeight="1">
      <c r="A130" s="364" t="s">
        <v>617</v>
      </c>
      <c r="B130" s="5"/>
      <c r="C130" s="16"/>
      <c r="D130" s="4"/>
      <c r="E130" s="13"/>
      <c r="F130" s="218" t="s">
        <v>463</v>
      </c>
      <c r="G130" s="10" t="s">
        <v>191</v>
      </c>
      <c r="H130" s="69"/>
      <c r="I130" s="148">
        <f t="shared" si="0"/>
        <v>2992</v>
      </c>
      <c r="J130" s="148">
        <f t="shared" si="0"/>
        <v>2992</v>
      </c>
    </row>
    <row r="131" spans="1:10" ht="15" customHeight="1" thickBot="1">
      <c r="A131" s="364" t="s">
        <v>618</v>
      </c>
      <c r="B131" s="5"/>
      <c r="C131" s="16"/>
      <c r="D131" s="4"/>
      <c r="E131" s="4"/>
      <c r="F131" s="4"/>
      <c r="G131" s="18" t="s">
        <v>58</v>
      </c>
      <c r="I131" s="212">
        <v>2992</v>
      </c>
      <c r="J131" s="212">
        <v>2992</v>
      </c>
    </row>
    <row r="132" spans="1:10" ht="30" customHeight="1" thickBot="1">
      <c r="A132" s="366" t="s">
        <v>619</v>
      </c>
      <c r="B132" s="706" t="s">
        <v>504</v>
      </c>
      <c r="C132" s="707"/>
      <c r="D132" s="707"/>
      <c r="E132" s="707"/>
      <c r="F132" s="707"/>
      <c r="G132" s="707"/>
      <c r="H132" s="708"/>
      <c r="I132" s="127">
        <f>SUM(I11,I93,I126)</f>
        <v>3057869</v>
      </c>
      <c r="J132" s="127">
        <f>SUM(J11,J93,J126)</f>
        <v>3111750</v>
      </c>
    </row>
    <row r="133" spans="1:10" ht="15" customHeight="1" thickBot="1">
      <c r="A133" s="365" t="s">
        <v>620</v>
      </c>
      <c r="B133" s="2"/>
      <c r="C133" s="220"/>
      <c r="D133" s="144"/>
      <c r="E133" s="3"/>
      <c r="F133" s="3"/>
      <c r="G133" s="3"/>
      <c r="H133" s="3"/>
      <c r="I133" s="221"/>
      <c r="J133" s="221"/>
    </row>
    <row r="134" spans="1:10" s="87" customFormat="1" ht="24.75" customHeight="1" thickBot="1">
      <c r="A134" s="364" t="s">
        <v>621</v>
      </c>
      <c r="B134" s="702" t="s">
        <v>1470</v>
      </c>
      <c r="C134" s="703"/>
      <c r="D134" s="703"/>
      <c r="E134" s="703"/>
      <c r="F134" s="703"/>
      <c r="G134" s="703"/>
      <c r="H134" s="704"/>
      <c r="I134" s="350">
        <f>SUM(I136)</f>
        <v>207662</v>
      </c>
      <c r="J134" s="350">
        <f>SUM(J136)</f>
        <v>319899</v>
      </c>
    </row>
    <row r="135" spans="1:10" ht="15" customHeight="1" thickBot="1">
      <c r="A135" s="364" t="s">
        <v>622</v>
      </c>
      <c r="B135" s="351"/>
      <c r="I135" s="356"/>
      <c r="J135" s="356"/>
    </row>
    <row r="136" spans="1:10" ht="15" customHeight="1" thickBot="1">
      <c r="A136" s="364" t="s">
        <v>623</v>
      </c>
      <c r="B136" s="219" t="s">
        <v>34</v>
      </c>
      <c r="C136" s="705" t="s">
        <v>1465</v>
      </c>
      <c r="D136" s="705"/>
      <c r="E136" s="705"/>
      <c r="F136" s="705"/>
      <c r="G136" s="705"/>
      <c r="H136" s="705"/>
      <c r="I136" s="127">
        <f>SUM(I137,I141)</f>
        <v>207662</v>
      </c>
      <c r="J136" s="127">
        <f>SUM(J137,J141)</f>
        <v>319899</v>
      </c>
    </row>
    <row r="137" spans="1:10" s="327" customFormat="1" ht="15" customHeight="1">
      <c r="A137" s="364" t="s">
        <v>624</v>
      </c>
      <c r="B137" s="324"/>
      <c r="C137" s="313" t="s">
        <v>205</v>
      </c>
      <c r="D137" s="329" t="s">
        <v>176</v>
      </c>
      <c r="E137" s="314"/>
      <c r="F137" s="314"/>
      <c r="G137" s="314"/>
      <c r="H137" s="314"/>
      <c r="I137" s="316">
        <f>SUM(I138:I139)</f>
        <v>134874</v>
      </c>
      <c r="J137" s="316">
        <f>SUM(J138:J140)</f>
        <v>99172</v>
      </c>
    </row>
    <row r="138" spans="1:10" ht="15" customHeight="1">
      <c r="A138" s="364" t="s">
        <v>625</v>
      </c>
      <c r="B138" s="5"/>
      <c r="C138" s="16"/>
      <c r="D138" s="210" t="s">
        <v>464</v>
      </c>
      <c r="E138" s="10" t="s">
        <v>1</v>
      </c>
      <c r="F138" s="10"/>
      <c r="G138" s="10"/>
      <c r="H138" s="10"/>
      <c r="I138" s="130">
        <v>109874</v>
      </c>
      <c r="J138" s="130">
        <v>53418</v>
      </c>
    </row>
    <row r="139" spans="1:10" ht="15" customHeight="1">
      <c r="A139" s="364" t="s">
        <v>626</v>
      </c>
      <c r="B139" s="5"/>
      <c r="C139" s="16"/>
      <c r="D139" s="210" t="s">
        <v>465</v>
      </c>
      <c r="E139" s="10" t="s">
        <v>132</v>
      </c>
      <c r="F139" s="10"/>
      <c r="G139" s="10"/>
      <c r="H139" s="10"/>
      <c r="I139" s="130">
        <v>25000</v>
      </c>
      <c r="J139" s="130">
        <v>41701</v>
      </c>
    </row>
    <row r="140" spans="1:10" ht="15" customHeight="1">
      <c r="A140" s="364" t="s">
        <v>627</v>
      </c>
      <c r="B140" s="5"/>
      <c r="C140" s="16"/>
      <c r="D140" s="210" t="s">
        <v>1786</v>
      </c>
      <c r="E140" s="10" t="s">
        <v>1787</v>
      </c>
      <c r="G140" s="10"/>
      <c r="H140" s="10"/>
      <c r="I140" s="130"/>
      <c r="J140" s="130">
        <v>4053</v>
      </c>
    </row>
    <row r="141" spans="1:10" s="302" customFormat="1" ht="15" customHeight="1">
      <c r="A141" s="364" t="s">
        <v>628</v>
      </c>
      <c r="B141" s="298"/>
      <c r="C141" s="440" t="s">
        <v>1466</v>
      </c>
      <c r="D141" s="329" t="s">
        <v>177</v>
      </c>
      <c r="E141" s="300"/>
      <c r="F141" s="300"/>
      <c r="G141" s="300"/>
      <c r="H141" s="300"/>
      <c r="I141" s="447">
        <v>72788</v>
      </c>
      <c r="J141" s="447">
        <v>220727</v>
      </c>
    </row>
    <row r="142" spans="1:10" ht="15" customHeight="1" thickBot="1">
      <c r="A142" s="364" t="s">
        <v>629</v>
      </c>
      <c r="B142" s="287"/>
      <c r="C142" s="288"/>
      <c r="D142" s="288"/>
      <c r="E142" s="288"/>
      <c r="F142" s="288"/>
      <c r="G142" s="288"/>
      <c r="H142" s="288"/>
      <c r="I142" s="289"/>
      <c r="J142" s="289"/>
    </row>
    <row r="143" spans="1:10" s="87" customFormat="1" ht="24.75" customHeight="1" thickBot="1">
      <c r="A143" s="364" t="s">
        <v>630</v>
      </c>
      <c r="B143" s="702" t="s">
        <v>1471</v>
      </c>
      <c r="C143" s="703"/>
      <c r="D143" s="703"/>
      <c r="E143" s="703"/>
      <c r="F143" s="703"/>
      <c r="G143" s="703"/>
      <c r="H143" s="704"/>
      <c r="I143" s="350">
        <f>SUM(I145,I153)</f>
        <v>775827</v>
      </c>
      <c r="J143" s="350">
        <f>SUM(J145,J153)</f>
        <v>881957</v>
      </c>
    </row>
    <row r="144" spans="1:10" ht="15" customHeight="1" thickBot="1">
      <c r="A144" s="364" t="s">
        <v>631</v>
      </c>
      <c r="B144" s="351"/>
      <c r="I144" s="356"/>
      <c r="J144" s="356"/>
    </row>
    <row r="145" spans="1:10" s="87" customFormat="1" ht="15" customHeight="1" thickBot="1">
      <c r="A145" s="364" t="s">
        <v>632</v>
      </c>
      <c r="B145" s="219" t="s">
        <v>36</v>
      </c>
      <c r="C145" s="705" t="s">
        <v>178</v>
      </c>
      <c r="D145" s="705"/>
      <c r="E145" s="705"/>
      <c r="F145" s="705"/>
      <c r="G145" s="705"/>
      <c r="H145" s="705"/>
      <c r="I145" s="127">
        <f>SUM(I146:I149)</f>
        <v>0</v>
      </c>
      <c r="J145" s="127">
        <f>SUM(J146:J149)</f>
        <v>0</v>
      </c>
    </row>
    <row r="146" spans="1:10" s="327" customFormat="1" ht="15" customHeight="1">
      <c r="A146" s="364" t="s">
        <v>633</v>
      </c>
      <c r="B146" s="324"/>
      <c r="C146" s="313" t="s">
        <v>296</v>
      </c>
      <c r="D146" s="314" t="s">
        <v>118</v>
      </c>
      <c r="E146" s="314"/>
      <c r="F146" s="314"/>
      <c r="G146" s="314"/>
      <c r="H146" s="314"/>
      <c r="I146" s="316">
        <f>SUM(I147:I148)</f>
        <v>0</v>
      </c>
      <c r="J146" s="316">
        <f>SUM(J147:J148)</f>
        <v>0</v>
      </c>
    </row>
    <row r="147" spans="1:10" s="302" customFormat="1" ht="15" customHeight="1">
      <c r="A147" s="364" t="s">
        <v>634</v>
      </c>
      <c r="B147" s="298"/>
      <c r="C147" s="242"/>
      <c r="D147" s="309" t="s">
        <v>468</v>
      </c>
      <c r="E147" s="223" t="s">
        <v>194</v>
      </c>
      <c r="F147" s="223"/>
      <c r="G147" s="223"/>
      <c r="H147" s="223"/>
      <c r="I147" s="301"/>
      <c r="J147" s="301"/>
    </row>
    <row r="148" spans="1:10" s="302" customFormat="1" ht="15" customHeight="1">
      <c r="A148" s="364" t="s">
        <v>635</v>
      </c>
      <c r="B148" s="298"/>
      <c r="C148" s="242"/>
      <c r="D148" s="309" t="s">
        <v>469</v>
      </c>
      <c r="E148" s="223" t="s">
        <v>195</v>
      </c>
      <c r="F148" s="223"/>
      <c r="G148" s="223"/>
      <c r="H148" s="223"/>
      <c r="I148" s="301"/>
      <c r="J148" s="301"/>
    </row>
    <row r="149" spans="1:10" s="317" customFormat="1" ht="15" customHeight="1">
      <c r="A149" s="364" t="s">
        <v>636</v>
      </c>
      <c r="B149" s="312"/>
      <c r="C149" s="313" t="s">
        <v>297</v>
      </c>
      <c r="D149" s="314" t="s">
        <v>179</v>
      </c>
      <c r="E149" s="314"/>
      <c r="F149" s="314"/>
      <c r="G149" s="314"/>
      <c r="H149" s="328"/>
      <c r="I149" s="316">
        <f>SUM(I150:I151)</f>
        <v>0</v>
      </c>
      <c r="J149" s="316">
        <f>SUM(J150:J151)</f>
        <v>0</v>
      </c>
    </row>
    <row r="150" spans="1:10" s="302" customFormat="1" ht="15" customHeight="1">
      <c r="A150" s="364" t="s">
        <v>637</v>
      </c>
      <c r="B150" s="298"/>
      <c r="C150" s="242"/>
      <c r="D150" s="306" t="s">
        <v>470</v>
      </c>
      <c r="E150" s="223" t="s">
        <v>194</v>
      </c>
      <c r="F150" s="300"/>
      <c r="G150" s="300"/>
      <c r="H150" s="300"/>
      <c r="I150" s="308"/>
      <c r="J150" s="308"/>
    </row>
    <row r="151" spans="1:10" s="302" customFormat="1" ht="15" customHeight="1">
      <c r="A151" s="364" t="s">
        <v>638</v>
      </c>
      <c r="B151" s="298"/>
      <c r="C151" s="242"/>
      <c r="D151" s="306" t="s">
        <v>471</v>
      </c>
      <c r="E151" s="223" t="s">
        <v>195</v>
      </c>
      <c r="F151" s="300"/>
      <c r="G151" s="300"/>
      <c r="H151" s="300"/>
      <c r="I151" s="308"/>
      <c r="J151" s="308"/>
    </row>
    <row r="152" spans="1:10" ht="15" customHeight="1" thickBot="1">
      <c r="A152" s="364" t="s">
        <v>639</v>
      </c>
      <c r="B152" s="14"/>
      <c r="C152" s="15"/>
      <c r="D152" s="149"/>
      <c r="E152" s="15"/>
      <c r="F152" s="15"/>
      <c r="G152" s="15"/>
      <c r="H152" s="15"/>
      <c r="I152" s="147"/>
      <c r="J152" s="147"/>
    </row>
    <row r="153" spans="1:10" s="87" customFormat="1" ht="15" customHeight="1" thickBot="1">
      <c r="A153" s="364" t="s">
        <v>640</v>
      </c>
      <c r="B153" s="219" t="s">
        <v>40</v>
      </c>
      <c r="C153" s="705" t="s">
        <v>467</v>
      </c>
      <c r="D153" s="705"/>
      <c r="E153" s="705"/>
      <c r="F153" s="705"/>
      <c r="G153" s="705"/>
      <c r="H153" s="705"/>
      <c r="I153" s="127">
        <f>SUM(I154,I157)</f>
        <v>775827</v>
      </c>
      <c r="J153" s="127">
        <f>SUM(J154,J157)</f>
        <v>881957</v>
      </c>
    </row>
    <row r="154" spans="1:10" s="327" customFormat="1" ht="15" customHeight="1">
      <c r="A154" s="364" t="s">
        <v>641</v>
      </c>
      <c r="B154" s="324"/>
      <c r="C154" s="313" t="s">
        <v>119</v>
      </c>
      <c r="D154" s="314" t="s">
        <v>473</v>
      </c>
      <c r="E154" s="314"/>
      <c r="F154" s="314"/>
      <c r="G154" s="314"/>
      <c r="H154" s="314"/>
      <c r="I154" s="316">
        <f>SUM(I155:I156)</f>
        <v>450000</v>
      </c>
      <c r="J154" s="316">
        <f>SUM(J155:J156)</f>
        <v>377212</v>
      </c>
    </row>
    <row r="155" spans="1:10" s="302" customFormat="1" ht="15" customHeight="1">
      <c r="A155" s="364" t="s">
        <v>642</v>
      </c>
      <c r="B155" s="298"/>
      <c r="C155" s="242"/>
      <c r="D155" s="309" t="s">
        <v>475</v>
      </c>
      <c r="E155" s="223" t="s">
        <v>193</v>
      </c>
      <c r="F155" s="223"/>
      <c r="G155" s="223"/>
      <c r="H155" s="223"/>
      <c r="I155" s="301">
        <v>450000</v>
      </c>
      <c r="J155" s="301">
        <v>377212</v>
      </c>
    </row>
    <row r="156" spans="1:10" s="302" customFormat="1" ht="15" customHeight="1">
      <c r="A156" s="364" t="s">
        <v>643</v>
      </c>
      <c r="B156" s="298"/>
      <c r="C156" s="242"/>
      <c r="D156" s="309" t="s">
        <v>476</v>
      </c>
      <c r="E156" s="223" t="s">
        <v>180</v>
      </c>
      <c r="F156" s="223"/>
      <c r="G156" s="223"/>
      <c r="H156" s="223"/>
      <c r="I156" s="301"/>
      <c r="J156" s="301"/>
    </row>
    <row r="157" spans="1:10" s="317" customFormat="1" ht="15" customHeight="1">
      <c r="A157" s="364" t="s">
        <v>644</v>
      </c>
      <c r="B157" s="312"/>
      <c r="C157" s="313" t="s">
        <v>472</v>
      </c>
      <c r="D157" s="314" t="s">
        <v>474</v>
      </c>
      <c r="E157" s="314"/>
      <c r="F157" s="314"/>
      <c r="G157" s="314"/>
      <c r="H157" s="328"/>
      <c r="I157" s="316">
        <f>SUM(I158:I159)</f>
        <v>325827</v>
      </c>
      <c r="J157" s="316">
        <f>SUM(J158:J159)</f>
        <v>504745</v>
      </c>
    </row>
    <row r="158" spans="1:10" s="302" customFormat="1" ht="15" customHeight="1">
      <c r="A158" s="364" t="s">
        <v>645</v>
      </c>
      <c r="B158" s="298"/>
      <c r="C158" s="242"/>
      <c r="D158" s="306" t="s">
        <v>477</v>
      </c>
      <c r="E158" s="223" t="s">
        <v>193</v>
      </c>
      <c r="F158" s="223"/>
      <c r="G158" s="223"/>
      <c r="H158" s="300"/>
      <c r="I158" s="308"/>
      <c r="J158" s="308"/>
    </row>
    <row r="159" spans="1:10" s="302" customFormat="1" ht="15" customHeight="1">
      <c r="A159" s="364" t="s">
        <v>646</v>
      </c>
      <c r="B159" s="298"/>
      <c r="C159" s="242"/>
      <c r="D159" s="306" t="s">
        <v>478</v>
      </c>
      <c r="E159" s="223" t="s">
        <v>180</v>
      </c>
      <c r="F159" s="223"/>
      <c r="G159" s="223"/>
      <c r="H159" s="300"/>
      <c r="I159" s="308">
        <v>325827</v>
      </c>
      <c r="J159" s="308">
        <v>504745</v>
      </c>
    </row>
    <row r="160" spans="1:10" ht="15" customHeight="1" thickBot="1">
      <c r="A160" s="364" t="s">
        <v>647</v>
      </c>
      <c r="B160" s="14"/>
      <c r="C160" s="15"/>
      <c r="D160" s="149"/>
      <c r="E160" s="15"/>
      <c r="F160" s="15"/>
      <c r="G160" s="15"/>
      <c r="H160" s="15"/>
      <c r="I160" s="147"/>
      <c r="J160" s="147"/>
    </row>
    <row r="161" spans="1:10" ht="30" customHeight="1" thickBot="1">
      <c r="A161" s="366" t="s">
        <v>648</v>
      </c>
      <c r="B161" s="709" t="s">
        <v>505</v>
      </c>
      <c r="C161" s="705"/>
      <c r="D161" s="705"/>
      <c r="E161" s="705"/>
      <c r="F161" s="705"/>
      <c r="G161" s="705"/>
      <c r="H161" s="710"/>
      <c r="I161" s="127">
        <f>SUM(I134,I143)</f>
        <v>983489</v>
      </c>
      <c r="J161" s="127">
        <f>SUM(J134,J143)</f>
        <v>1201856</v>
      </c>
    </row>
    <row r="162" spans="1:10" ht="15" customHeight="1" thickBot="1">
      <c r="A162" s="450" t="s">
        <v>649</v>
      </c>
      <c r="B162" s="351"/>
      <c r="C162" s="352"/>
      <c r="D162" s="352"/>
      <c r="E162" s="352"/>
      <c r="F162" s="352"/>
      <c r="G162" s="352"/>
      <c r="H162" s="352"/>
      <c r="I162" s="353"/>
      <c r="J162" s="353"/>
    </row>
    <row r="163" spans="1:10" s="24" customFormat="1" ht="13.5" thickBot="1">
      <c r="A163" s="365" t="s">
        <v>650</v>
      </c>
      <c r="B163" s="56" t="s">
        <v>201</v>
      </c>
      <c r="C163" s="57"/>
      <c r="D163" s="27"/>
      <c r="E163" s="27"/>
      <c r="F163" s="27"/>
      <c r="G163" s="27"/>
      <c r="H163" s="27"/>
      <c r="I163" s="270"/>
      <c r="J163" s="270"/>
    </row>
    <row r="164" spans="1:10" s="24" customFormat="1" ht="13.5" thickBot="1">
      <c r="A164" s="364" t="s">
        <v>651</v>
      </c>
      <c r="B164" s="290"/>
      <c r="C164" s="272"/>
      <c r="D164" s="273"/>
      <c r="E164" s="273"/>
      <c r="F164" s="273"/>
      <c r="G164" s="273"/>
      <c r="H164" s="273"/>
      <c r="I164" s="274"/>
      <c r="J164" s="274"/>
    </row>
    <row r="165" spans="1:10" s="20" customFormat="1" ht="13.5" thickBot="1">
      <c r="A165" s="364" t="s">
        <v>652</v>
      </c>
      <c r="B165" s="56" t="s">
        <v>1557</v>
      </c>
      <c r="C165" s="271"/>
      <c r="D165" s="262"/>
      <c r="E165" s="262"/>
      <c r="F165" s="262"/>
      <c r="G165" s="262"/>
      <c r="H165" s="262"/>
      <c r="I165" s="270">
        <f>SUM(I182,I190,I192)</f>
        <v>1152</v>
      </c>
      <c r="J165" s="270">
        <f>SUM(J182,J190,J192)</f>
        <v>1152</v>
      </c>
    </row>
    <row r="166" spans="1:10" ht="15" customHeight="1">
      <c r="A166" s="364" t="s">
        <v>653</v>
      </c>
      <c r="B166" s="275"/>
      <c r="C166" s="207"/>
      <c r="D166" s="207"/>
      <c r="E166" s="207"/>
      <c r="F166" s="207"/>
      <c r="G166" s="207"/>
      <c r="H166" s="207"/>
      <c r="I166" s="276"/>
      <c r="J166" s="276"/>
    </row>
    <row r="167" spans="1:10" s="87" customFormat="1" ht="15" customHeight="1">
      <c r="A167" s="364" t="s">
        <v>654</v>
      </c>
      <c r="B167" s="333" t="s">
        <v>0</v>
      </c>
      <c r="C167" s="334" t="s">
        <v>59</v>
      </c>
      <c r="D167" s="334"/>
      <c r="E167" s="334"/>
      <c r="F167" s="334"/>
      <c r="G167" s="334"/>
      <c r="H167" s="334"/>
      <c r="I167" s="335">
        <f>SUM(I168,I172,I173)</f>
        <v>360</v>
      </c>
      <c r="J167" s="335">
        <f>SUM(J168,J172,J173)</f>
        <v>360</v>
      </c>
    </row>
    <row r="168" spans="1:10" s="327" customFormat="1" ht="15" customHeight="1">
      <c r="A168" s="364" t="s">
        <v>655</v>
      </c>
      <c r="B168" s="324"/>
      <c r="C168" s="313" t="s">
        <v>115</v>
      </c>
      <c r="D168" s="329" t="s">
        <v>59</v>
      </c>
      <c r="E168" s="329"/>
      <c r="F168" s="329"/>
      <c r="G168" s="329"/>
      <c r="H168" s="329"/>
      <c r="I168" s="316">
        <f>SUM(I169:I171)</f>
        <v>150</v>
      </c>
      <c r="J168" s="316">
        <f>SUM(J169:J171)</f>
        <v>150</v>
      </c>
    </row>
    <row r="169" spans="1:10" s="302" customFormat="1" ht="15" customHeight="1">
      <c r="A169" s="364" t="s">
        <v>656</v>
      </c>
      <c r="B169" s="298"/>
      <c r="C169" s="247"/>
      <c r="D169" s="303" t="s">
        <v>378</v>
      </c>
      <c r="E169" s="223" t="s">
        <v>69</v>
      </c>
      <c r="F169" s="223"/>
      <c r="G169" s="223"/>
      <c r="H169" s="300"/>
      <c r="I169" s="301">
        <v>100</v>
      </c>
      <c r="J169" s="301">
        <v>100</v>
      </c>
    </row>
    <row r="170" spans="1:10" s="302" customFormat="1" ht="15" customHeight="1">
      <c r="A170" s="364" t="s">
        <v>657</v>
      </c>
      <c r="B170" s="298"/>
      <c r="C170" s="247"/>
      <c r="D170" s="303" t="s">
        <v>379</v>
      </c>
      <c r="E170" s="223" t="s">
        <v>1453</v>
      </c>
      <c r="F170" s="223"/>
      <c r="G170" s="223"/>
      <c r="H170" s="300"/>
      <c r="I170" s="301">
        <v>25</v>
      </c>
      <c r="J170" s="301">
        <v>25</v>
      </c>
    </row>
    <row r="171" spans="1:10" s="302" customFormat="1" ht="15" customHeight="1">
      <c r="A171" s="364" t="s">
        <v>658</v>
      </c>
      <c r="B171" s="298"/>
      <c r="C171" s="247"/>
      <c r="D171" s="303" t="s">
        <v>380</v>
      </c>
      <c r="E171" s="300" t="s">
        <v>70</v>
      </c>
      <c r="F171" s="223"/>
      <c r="G171" s="223"/>
      <c r="H171" s="300"/>
      <c r="I171" s="301">
        <v>25</v>
      </c>
      <c r="J171" s="301">
        <v>25</v>
      </c>
    </row>
    <row r="172" spans="1:10" s="327" customFormat="1" ht="15" customHeight="1">
      <c r="A172" s="364" t="s">
        <v>659</v>
      </c>
      <c r="B172" s="330"/>
      <c r="C172" s="313" t="s">
        <v>207</v>
      </c>
      <c r="D172" s="331" t="s">
        <v>372</v>
      </c>
      <c r="E172" s="314"/>
      <c r="F172" s="314"/>
      <c r="G172" s="314"/>
      <c r="H172" s="314"/>
      <c r="I172" s="316"/>
      <c r="J172" s="316"/>
    </row>
    <row r="173" spans="1:10" s="327" customFormat="1" ht="15" customHeight="1">
      <c r="A173" s="364" t="s">
        <v>660</v>
      </c>
      <c r="B173" s="330"/>
      <c r="C173" s="313" t="s">
        <v>208</v>
      </c>
      <c r="D173" s="331" t="s">
        <v>420</v>
      </c>
      <c r="E173" s="314"/>
      <c r="F173" s="314"/>
      <c r="G173" s="314"/>
      <c r="H173" s="314"/>
      <c r="I173" s="316">
        <f>SUM(I174)</f>
        <v>210</v>
      </c>
      <c r="J173" s="316">
        <f>SUM(J174)</f>
        <v>210</v>
      </c>
    </row>
    <row r="174" spans="1:10" s="302" customFormat="1" ht="15" customHeight="1">
      <c r="A174" s="364" t="s">
        <v>661</v>
      </c>
      <c r="B174" s="310"/>
      <c r="C174" s="242"/>
      <c r="D174" s="311" t="s">
        <v>421</v>
      </c>
      <c r="E174" s="300" t="s">
        <v>160</v>
      </c>
      <c r="F174" s="300"/>
      <c r="G174" s="300"/>
      <c r="H174" s="300"/>
      <c r="I174" s="301">
        <f>SUM(I175)</f>
        <v>210</v>
      </c>
      <c r="J174" s="301">
        <f>SUM(J175)</f>
        <v>210</v>
      </c>
    </row>
    <row r="175" spans="1:10" ht="15" customHeight="1">
      <c r="A175" s="364" t="s">
        <v>662</v>
      </c>
      <c r="B175" s="5"/>
      <c r="C175" s="9"/>
      <c r="E175" s="88" t="s">
        <v>422</v>
      </c>
      <c r="F175" s="12" t="s">
        <v>163</v>
      </c>
      <c r="G175" s="12"/>
      <c r="H175" s="12"/>
      <c r="I175" s="130">
        <v>210</v>
      </c>
      <c r="J175" s="130">
        <v>210</v>
      </c>
    </row>
    <row r="176" spans="1:10" s="302" customFormat="1" ht="15" customHeight="1">
      <c r="A176" s="364" t="s">
        <v>663</v>
      </c>
      <c r="B176" s="310"/>
      <c r="C176" s="242"/>
      <c r="D176" s="311" t="s">
        <v>479</v>
      </c>
      <c r="E176" s="336" t="s">
        <v>172</v>
      </c>
      <c r="F176" s="336"/>
      <c r="G176" s="336"/>
      <c r="H176" s="336"/>
      <c r="I176" s="337"/>
      <c r="J176" s="337"/>
    </row>
    <row r="177" spans="1:10" ht="15" customHeight="1">
      <c r="A177" s="364" t="s">
        <v>664</v>
      </c>
      <c r="B177" s="333" t="s">
        <v>29</v>
      </c>
      <c r="C177" s="338" t="s">
        <v>373</v>
      </c>
      <c r="D177" s="339"/>
      <c r="E177" s="339"/>
      <c r="F177" s="339"/>
      <c r="G177" s="339"/>
      <c r="H177" s="339"/>
      <c r="I177" s="340"/>
      <c r="J177" s="340"/>
    </row>
    <row r="178" spans="1:10" s="327" customFormat="1" ht="15" customHeight="1">
      <c r="A178" s="364" t="s">
        <v>665</v>
      </c>
      <c r="B178" s="330"/>
      <c r="C178" s="332" t="s">
        <v>445</v>
      </c>
      <c r="D178" s="314" t="s">
        <v>446</v>
      </c>
      <c r="E178" s="314"/>
      <c r="F178" s="314"/>
      <c r="G178" s="314"/>
      <c r="H178" s="314"/>
      <c r="I178" s="316"/>
      <c r="J178" s="316"/>
    </row>
    <row r="179" spans="1:10" s="302" customFormat="1" ht="15" customHeight="1">
      <c r="A179" s="364" t="s">
        <v>666</v>
      </c>
      <c r="B179" s="310"/>
      <c r="D179" s="242" t="s">
        <v>447</v>
      </c>
      <c r="E179" s="223" t="s">
        <v>161</v>
      </c>
      <c r="F179" s="300"/>
      <c r="G179" s="300"/>
      <c r="H179" s="300"/>
      <c r="I179" s="301"/>
      <c r="J179" s="301"/>
    </row>
    <row r="180" spans="1:10" s="302" customFormat="1" ht="15" customHeight="1">
      <c r="A180" s="364" t="s">
        <v>667</v>
      </c>
      <c r="B180" s="310"/>
      <c r="C180" s="242"/>
      <c r="D180" s="311" t="s">
        <v>456</v>
      </c>
      <c r="E180" s="300" t="s">
        <v>120</v>
      </c>
      <c r="F180" s="300"/>
      <c r="G180" s="300"/>
      <c r="H180" s="300"/>
      <c r="I180" s="301"/>
      <c r="J180" s="301"/>
    </row>
    <row r="181" spans="1:10" ht="15" customHeight="1" thickBot="1">
      <c r="A181" s="364" t="s">
        <v>668</v>
      </c>
      <c r="B181" s="222"/>
      <c r="C181" s="16"/>
      <c r="D181" s="297"/>
      <c r="E181" s="4"/>
      <c r="F181" s="4"/>
      <c r="G181" s="4"/>
      <c r="H181" s="4"/>
      <c r="I181" s="281"/>
      <c r="J181" s="281"/>
    </row>
    <row r="182" spans="1:10" ht="15" customHeight="1" thickBot="1">
      <c r="A182" s="364" t="s">
        <v>669</v>
      </c>
      <c r="B182" s="706" t="s">
        <v>1558</v>
      </c>
      <c r="C182" s="707"/>
      <c r="D182" s="707"/>
      <c r="E182" s="707"/>
      <c r="F182" s="707"/>
      <c r="G182" s="707"/>
      <c r="H182" s="708"/>
      <c r="I182" s="127">
        <f>SUM(I167,I177)</f>
        <v>360</v>
      </c>
      <c r="J182" s="127">
        <f>SUM(J167,J177)</f>
        <v>360</v>
      </c>
    </row>
    <row r="183" spans="1:10" ht="15" customHeight="1" thickBot="1">
      <c r="A183" s="364" t="s">
        <v>670</v>
      </c>
      <c r="B183" s="224"/>
      <c r="C183" s="226"/>
      <c r="D183" s="226"/>
      <c r="E183" s="226"/>
      <c r="F183" s="226"/>
      <c r="G183" s="226"/>
      <c r="H183" s="227"/>
      <c r="I183" s="225"/>
      <c r="J183" s="225"/>
    </row>
    <row r="184" spans="1:10" s="87" customFormat="1" ht="15" customHeight="1" thickBot="1">
      <c r="A184" s="364" t="s">
        <v>671</v>
      </c>
      <c r="B184" s="441" t="s">
        <v>1559</v>
      </c>
      <c r="C184" s="442"/>
      <c r="D184" s="348"/>
      <c r="E184" s="348"/>
      <c r="F184" s="348"/>
      <c r="G184" s="348"/>
      <c r="H184" s="443"/>
      <c r="I184" s="350">
        <f>SUM(I186)</f>
        <v>192</v>
      </c>
      <c r="J184" s="350">
        <f>SUM(J186)</f>
        <v>192</v>
      </c>
    </row>
    <row r="185" spans="1:10" ht="15" customHeight="1" thickBot="1">
      <c r="A185" s="364" t="s">
        <v>672</v>
      </c>
      <c r="B185" s="351"/>
      <c r="I185" s="356"/>
      <c r="J185" s="356"/>
    </row>
    <row r="186" spans="1:10" ht="15" customHeight="1" thickBot="1">
      <c r="A186" s="364" t="s">
        <v>673</v>
      </c>
      <c r="B186" s="219" t="s">
        <v>34</v>
      </c>
      <c r="C186" s="705" t="s">
        <v>1465</v>
      </c>
      <c r="D186" s="705"/>
      <c r="E186" s="705"/>
      <c r="F186" s="705"/>
      <c r="G186" s="705"/>
      <c r="H186" s="705"/>
      <c r="I186" s="127">
        <f>SUM(I187,I188)</f>
        <v>192</v>
      </c>
      <c r="J186" s="127">
        <f>SUM(J187,J188)</f>
        <v>192</v>
      </c>
    </row>
    <row r="187" spans="1:10" s="327" customFormat="1" ht="15" customHeight="1">
      <c r="A187" s="364" t="s">
        <v>674</v>
      </c>
      <c r="B187" s="324"/>
      <c r="C187" s="313" t="s">
        <v>205</v>
      </c>
      <c r="D187" s="329" t="s">
        <v>176</v>
      </c>
      <c r="E187" s="314"/>
      <c r="F187" s="314"/>
      <c r="G187" s="314"/>
      <c r="H187" s="314"/>
      <c r="I187" s="316">
        <v>192</v>
      </c>
      <c r="J187" s="316">
        <v>192</v>
      </c>
    </row>
    <row r="188" spans="1:10" s="302" customFormat="1" ht="15" customHeight="1">
      <c r="A188" s="364" t="s">
        <v>675</v>
      </c>
      <c r="B188" s="298"/>
      <c r="C188" s="440" t="s">
        <v>1466</v>
      </c>
      <c r="D188" s="329" t="s">
        <v>177</v>
      </c>
      <c r="E188" s="300"/>
      <c r="F188" s="300"/>
      <c r="G188" s="300"/>
      <c r="H188" s="300"/>
      <c r="I188" s="447"/>
      <c r="J188" s="447"/>
    </row>
    <row r="189" spans="1:10" ht="15" customHeight="1" thickBot="1">
      <c r="A189" s="364" t="s">
        <v>676</v>
      </c>
      <c r="B189" s="287"/>
      <c r="C189" s="288"/>
      <c r="D189" s="288"/>
      <c r="E189" s="288"/>
      <c r="F189" s="288"/>
      <c r="G189" s="288"/>
      <c r="H189" s="288"/>
      <c r="I189" s="289"/>
      <c r="J189" s="289"/>
    </row>
    <row r="190" spans="1:10" ht="15" customHeight="1" thickBot="1">
      <c r="A190" s="364" t="s">
        <v>677</v>
      </c>
      <c r="B190" s="706" t="s">
        <v>1560</v>
      </c>
      <c r="C190" s="707"/>
      <c r="D190" s="707"/>
      <c r="E190" s="707"/>
      <c r="F190" s="707"/>
      <c r="G190" s="707"/>
      <c r="H190" s="708"/>
      <c r="I190" s="127">
        <f>SUM(I186)</f>
        <v>192</v>
      </c>
      <c r="J190" s="127">
        <f>SUM(J186)</f>
        <v>192</v>
      </c>
    </row>
    <row r="191" spans="1:10" ht="15" customHeight="1" thickBot="1">
      <c r="A191" s="364" t="s">
        <v>678</v>
      </c>
      <c r="B191" s="224"/>
      <c r="C191" s="226"/>
      <c r="D191" s="226"/>
      <c r="E191" s="226"/>
      <c r="F191" s="226"/>
      <c r="G191" s="226"/>
      <c r="H191" s="227"/>
      <c r="I191" s="225"/>
      <c r="J191" s="225"/>
    </row>
    <row r="192" spans="1:10" ht="15" customHeight="1" thickBot="1">
      <c r="A192" s="366" t="s">
        <v>679</v>
      </c>
      <c r="B192" s="347" t="s">
        <v>80</v>
      </c>
      <c r="C192" s="348" t="s">
        <v>486</v>
      </c>
      <c r="D192" s="349"/>
      <c r="E192" s="349"/>
      <c r="F192" s="349"/>
      <c r="G192" s="349"/>
      <c r="H192" s="349"/>
      <c r="I192" s="350">
        <v>600</v>
      </c>
      <c r="J192" s="350">
        <v>600</v>
      </c>
    </row>
    <row r="193" spans="1:10" ht="15" customHeight="1" thickBot="1">
      <c r="A193" s="450" t="s">
        <v>680</v>
      </c>
      <c r="B193" s="14"/>
      <c r="C193" s="110"/>
      <c r="D193" s="15"/>
      <c r="E193" s="15"/>
      <c r="F193" s="15"/>
      <c r="G193" s="15"/>
      <c r="H193" s="15"/>
      <c r="I193" s="146"/>
      <c r="J193" s="146"/>
    </row>
    <row r="194" spans="1:10" ht="19.5" customHeight="1" thickBot="1">
      <c r="A194" s="365" t="s">
        <v>681</v>
      </c>
      <c r="B194" s="17" t="s">
        <v>196</v>
      </c>
      <c r="C194" s="8"/>
      <c r="D194" s="8"/>
      <c r="E194" s="8"/>
      <c r="F194" s="8"/>
      <c r="G194" s="8"/>
      <c r="H194" s="8"/>
      <c r="I194" s="127">
        <f>SUM(I241,I261)</f>
        <v>4041910</v>
      </c>
      <c r="J194" s="127">
        <f>SUM(J241,J261)</f>
        <v>4314158</v>
      </c>
    </row>
    <row r="195" spans="1:10" ht="15" customHeight="1">
      <c r="A195" s="364" t="s">
        <v>682</v>
      </c>
      <c r="B195" s="2"/>
      <c r="C195" s="3"/>
      <c r="D195" s="3"/>
      <c r="E195" s="3"/>
      <c r="F195" s="3"/>
      <c r="G195" s="3"/>
      <c r="H195" s="3"/>
      <c r="I195" s="282"/>
      <c r="J195" s="282"/>
    </row>
    <row r="196" spans="1:10" ht="15" customHeight="1">
      <c r="A196" s="364" t="s">
        <v>683</v>
      </c>
      <c r="B196" s="333" t="s">
        <v>0</v>
      </c>
      <c r="C196" s="338" t="s">
        <v>59</v>
      </c>
      <c r="D196" s="339"/>
      <c r="E196" s="339"/>
      <c r="F196" s="339"/>
      <c r="G196" s="339"/>
      <c r="H196" s="339"/>
      <c r="I196" s="340">
        <f>SUM(I197,I202,I206,I210)</f>
        <v>2650188</v>
      </c>
      <c r="J196" s="340">
        <f>SUM(J197,J202,J206,J210)</f>
        <v>2660943</v>
      </c>
    </row>
    <row r="197" spans="1:10" s="327" customFormat="1" ht="15" customHeight="1">
      <c r="A197" s="364" t="s">
        <v>684</v>
      </c>
      <c r="B197" s="324"/>
      <c r="C197" s="332" t="s">
        <v>115</v>
      </c>
      <c r="D197" s="314" t="s">
        <v>59</v>
      </c>
      <c r="E197" s="314"/>
      <c r="F197" s="314"/>
      <c r="G197" s="314"/>
      <c r="H197" s="314"/>
      <c r="I197" s="316">
        <f>SUM(I198:I201)</f>
        <v>96451</v>
      </c>
      <c r="J197" s="316">
        <f>SUM(J198:J201)</f>
        <v>96451</v>
      </c>
    </row>
    <row r="198" spans="1:10" s="302" customFormat="1" ht="15" customHeight="1">
      <c r="A198" s="364" t="s">
        <v>685</v>
      </c>
      <c r="B198" s="298"/>
      <c r="C198" s="242"/>
      <c r="D198" s="299" t="s">
        <v>377</v>
      </c>
      <c r="E198" s="300" t="s">
        <v>371</v>
      </c>
      <c r="F198" s="223"/>
      <c r="G198" s="223"/>
      <c r="H198" s="223"/>
      <c r="I198" s="301">
        <f>I14</f>
        <v>5000</v>
      </c>
      <c r="J198" s="301">
        <f>J14</f>
        <v>5000</v>
      </c>
    </row>
    <row r="199" spans="1:10" s="302" customFormat="1" ht="15" customHeight="1">
      <c r="A199" s="364" t="s">
        <v>686</v>
      </c>
      <c r="B199" s="298"/>
      <c r="C199" s="242"/>
      <c r="D199" s="303" t="s">
        <v>378</v>
      </c>
      <c r="E199" s="223" t="s">
        <v>69</v>
      </c>
      <c r="F199" s="223"/>
      <c r="G199" s="223"/>
      <c r="H199" s="223"/>
      <c r="I199" s="301">
        <f aca="true" t="shared" si="1" ref="I199:J201">I15+I169</f>
        <v>31110</v>
      </c>
      <c r="J199" s="301">
        <f t="shared" si="1"/>
        <v>31110</v>
      </c>
    </row>
    <row r="200" spans="1:10" s="302" customFormat="1" ht="15" customHeight="1">
      <c r="A200" s="364" t="s">
        <v>687</v>
      </c>
      <c r="B200" s="298"/>
      <c r="C200" s="242"/>
      <c r="D200" s="303" t="s">
        <v>379</v>
      </c>
      <c r="E200" s="223" t="s">
        <v>1453</v>
      </c>
      <c r="F200" s="223"/>
      <c r="G200" s="223"/>
      <c r="H200" s="223"/>
      <c r="I200" s="301">
        <f t="shared" si="1"/>
        <v>53316</v>
      </c>
      <c r="J200" s="301">
        <f t="shared" si="1"/>
        <v>53316</v>
      </c>
    </row>
    <row r="201" spans="1:10" s="302" customFormat="1" ht="15" customHeight="1">
      <c r="A201" s="364" t="s">
        <v>688</v>
      </c>
      <c r="B201" s="298"/>
      <c r="C201" s="242"/>
      <c r="D201" s="303" t="s">
        <v>380</v>
      </c>
      <c r="E201" s="300" t="s">
        <v>70</v>
      </c>
      <c r="F201" s="223"/>
      <c r="G201" s="223"/>
      <c r="H201" s="223"/>
      <c r="I201" s="301">
        <f t="shared" si="1"/>
        <v>7025</v>
      </c>
      <c r="J201" s="301">
        <f t="shared" si="1"/>
        <v>7025</v>
      </c>
    </row>
    <row r="202" spans="1:10" s="327" customFormat="1" ht="15" customHeight="1">
      <c r="A202" s="364" t="s">
        <v>689</v>
      </c>
      <c r="B202" s="324"/>
      <c r="C202" s="332" t="s">
        <v>116</v>
      </c>
      <c r="D202" s="314" t="s">
        <v>60</v>
      </c>
      <c r="E202" s="341"/>
      <c r="F202" s="341"/>
      <c r="G202" s="341"/>
      <c r="H202" s="314"/>
      <c r="I202" s="316">
        <f>SUM(I203:I205)</f>
        <v>1643847</v>
      </c>
      <c r="J202" s="316">
        <f>SUM(J203:J205)</f>
        <v>1643847</v>
      </c>
    </row>
    <row r="203" spans="1:10" s="302" customFormat="1" ht="15" customHeight="1">
      <c r="A203" s="364" t="s">
        <v>690</v>
      </c>
      <c r="B203" s="298"/>
      <c r="C203" s="342"/>
      <c r="D203" s="307" t="s">
        <v>480</v>
      </c>
      <c r="E203" s="223" t="s">
        <v>43</v>
      </c>
      <c r="F203" s="223"/>
      <c r="G203" s="223"/>
      <c r="H203" s="223"/>
      <c r="I203" s="301">
        <f>I21</f>
        <v>1419300</v>
      </c>
      <c r="J203" s="301">
        <f>J21</f>
        <v>1419300</v>
      </c>
    </row>
    <row r="204" spans="1:10" s="302" customFormat="1" ht="15" customHeight="1">
      <c r="A204" s="364" t="s">
        <v>691</v>
      </c>
      <c r="B204" s="298"/>
      <c r="C204" s="242"/>
      <c r="D204" s="303" t="s">
        <v>387</v>
      </c>
      <c r="E204" s="223" t="s">
        <v>46</v>
      </c>
      <c r="F204" s="223"/>
      <c r="G204" s="223"/>
      <c r="H204" s="223"/>
      <c r="I204" s="301">
        <f>I26</f>
        <v>150386</v>
      </c>
      <c r="J204" s="301">
        <f>J26</f>
        <v>150386</v>
      </c>
    </row>
    <row r="205" spans="1:10" s="302" customFormat="1" ht="15" customHeight="1">
      <c r="A205" s="364" t="s">
        <v>692</v>
      </c>
      <c r="B205" s="298"/>
      <c r="C205" s="242"/>
      <c r="D205" s="303" t="s">
        <v>391</v>
      </c>
      <c r="E205" s="223" t="s">
        <v>49</v>
      </c>
      <c r="F205" s="223"/>
      <c r="G205" s="223"/>
      <c r="H205" s="223"/>
      <c r="I205" s="301">
        <f>I30</f>
        <v>74161</v>
      </c>
      <c r="J205" s="301">
        <f>J30</f>
        <v>74161</v>
      </c>
    </row>
    <row r="206" spans="1:10" s="327" customFormat="1" ht="15" customHeight="1">
      <c r="A206" s="364" t="s">
        <v>693</v>
      </c>
      <c r="B206" s="330"/>
      <c r="C206" s="332" t="s">
        <v>207</v>
      </c>
      <c r="D206" s="314" t="s">
        <v>372</v>
      </c>
      <c r="E206" s="314"/>
      <c r="F206" s="314"/>
      <c r="G206" s="314"/>
      <c r="H206" s="314"/>
      <c r="I206" s="316">
        <f>SUM(I207:I209)</f>
        <v>639750</v>
      </c>
      <c r="J206" s="316">
        <f>SUM(J207:J209)</f>
        <v>657469</v>
      </c>
    </row>
    <row r="207" spans="1:10" s="302" customFormat="1" ht="15" customHeight="1">
      <c r="A207" s="364" t="s">
        <v>694</v>
      </c>
      <c r="B207" s="310"/>
      <c r="C207" s="242"/>
      <c r="D207" s="307" t="s">
        <v>399</v>
      </c>
      <c r="E207" s="300" t="s">
        <v>72</v>
      </c>
      <c r="F207" s="300"/>
      <c r="G207" s="300"/>
      <c r="H207" s="300"/>
      <c r="I207" s="301">
        <f>I43</f>
        <v>502675</v>
      </c>
      <c r="J207" s="301">
        <f>J43</f>
        <v>503443</v>
      </c>
    </row>
    <row r="208" spans="1:10" s="302" customFormat="1" ht="15" customHeight="1">
      <c r="A208" s="364" t="s">
        <v>695</v>
      </c>
      <c r="B208" s="310"/>
      <c r="C208" s="242"/>
      <c r="D208" s="303" t="s">
        <v>400</v>
      </c>
      <c r="E208" s="300" t="s">
        <v>52</v>
      </c>
      <c r="F208" s="300"/>
      <c r="G208" s="300"/>
      <c r="H208" s="300"/>
      <c r="I208" s="301">
        <f>I44</f>
        <v>0</v>
      </c>
      <c r="J208" s="301">
        <f>J44</f>
        <v>16458</v>
      </c>
    </row>
    <row r="209" spans="1:10" s="302" customFormat="1" ht="15" customHeight="1">
      <c r="A209" s="364" t="s">
        <v>696</v>
      </c>
      <c r="B209" s="310"/>
      <c r="C209" s="242"/>
      <c r="D209" s="303" t="s">
        <v>401</v>
      </c>
      <c r="E209" s="300" t="s">
        <v>53</v>
      </c>
      <c r="F209" s="300"/>
      <c r="G209" s="300"/>
      <c r="H209" s="300"/>
      <c r="I209" s="301">
        <f>I49</f>
        <v>137075</v>
      </c>
      <c r="J209" s="301">
        <f>J49</f>
        <v>137568</v>
      </c>
    </row>
    <row r="210" spans="1:10" s="327" customFormat="1" ht="15" customHeight="1">
      <c r="A210" s="364" t="s">
        <v>697</v>
      </c>
      <c r="B210" s="330"/>
      <c r="C210" s="332" t="s">
        <v>208</v>
      </c>
      <c r="D210" s="331" t="s">
        <v>420</v>
      </c>
      <c r="E210" s="329"/>
      <c r="F210" s="329"/>
      <c r="G210" s="329"/>
      <c r="H210" s="329"/>
      <c r="I210" s="316">
        <f>SUM(I211)</f>
        <v>270140</v>
      </c>
      <c r="J210" s="316">
        <f>SUM(J211)</f>
        <v>263176</v>
      </c>
    </row>
    <row r="211" spans="1:10" s="302" customFormat="1" ht="15" customHeight="1">
      <c r="A211" s="364" t="s">
        <v>698</v>
      </c>
      <c r="B211" s="310"/>
      <c r="D211" s="242" t="s">
        <v>421</v>
      </c>
      <c r="E211" s="300" t="s">
        <v>160</v>
      </c>
      <c r="F211" s="300"/>
      <c r="G211" s="300"/>
      <c r="H211" s="300"/>
      <c r="I211" s="301">
        <f>SUM(I212:I217)</f>
        <v>270140</v>
      </c>
      <c r="J211" s="301">
        <f>SUM(J212:J217)</f>
        <v>263176</v>
      </c>
    </row>
    <row r="212" spans="1:10" ht="15" customHeight="1">
      <c r="A212" s="364" t="s">
        <v>699</v>
      </c>
      <c r="B212" s="222"/>
      <c r="C212" s="16"/>
      <c r="E212" s="211" t="s">
        <v>422</v>
      </c>
      <c r="F212" s="10" t="s">
        <v>163</v>
      </c>
      <c r="G212" s="10"/>
      <c r="H212" s="10"/>
      <c r="I212" s="130">
        <f>SUM(I175)</f>
        <v>210</v>
      </c>
      <c r="J212" s="130">
        <f>SUM(J175)</f>
        <v>210</v>
      </c>
    </row>
    <row r="213" spans="1:10" ht="15" customHeight="1">
      <c r="A213" s="365" t="s">
        <v>700</v>
      </c>
      <c r="B213" s="5"/>
      <c r="C213" s="4"/>
      <c r="E213" s="88" t="s">
        <v>426</v>
      </c>
      <c r="F213" s="715" t="s">
        <v>367</v>
      </c>
      <c r="G213" s="715"/>
      <c r="H213" s="716"/>
      <c r="I213" s="130">
        <f>SUM(I75)</f>
        <v>29379</v>
      </c>
      <c r="J213" s="130">
        <f>SUM(J75)</f>
        <v>21928</v>
      </c>
    </row>
    <row r="214" spans="1:10" ht="15" customHeight="1">
      <c r="A214" s="364" t="s">
        <v>701</v>
      </c>
      <c r="B214" s="222"/>
      <c r="C214" s="16"/>
      <c r="E214" s="88" t="s">
        <v>430</v>
      </c>
      <c r="F214" s="700" t="s">
        <v>165</v>
      </c>
      <c r="G214" s="700"/>
      <c r="H214" s="701"/>
      <c r="I214" s="130">
        <f>I79</f>
        <v>56594</v>
      </c>
      <c r="J214" s="130">
        <f>J79</f>
        <v>57081</v>
      </c>
    </row>
    <row r="215" spans="1:10" ht="15" customHeight="1">
      <c r="A215" s="364" t="s">
        <v>702</v>
      </c>
      <c r="B215" s="222"/>
      <c r="C215" s="16"/>
      <c r="E215" s="16" t="s">
        <v>1581</v>
      </c>
      <c r="F215" s="10" t="s">
        <v>1582</v>
      </c>
      <c r="G215" s="10"/>
      <c r="H215" s="10"/>
      <c r="I215" s="130">
        <f>SUM(I84)</f>
        <v>2195</v>
      </c>
      <c r="J215" s="130">
        <f>SUM(J84)</f>
        <v>2195</v>
      </c>
    </row>
    <row r="216" spans="1:10" ht="15" customHeight="1">
      <c r="A216" s="364" t="s">
        <v>703</v>
      </c>
      <c r="B216" s="222"/>
      <c r="C216" s="16"/>
      <c r="E216" s="88" t="s">
        <v>433</v>
      </c>
      <c r="F216" s="10" t="s">
        <v>164</v>
      </c>
      <c r="G216" s="10"/>
      <c r="H216" s="10"/>
      <c r="I216" s="130">
        <f>I86</f>
        <v>146782</v>
      </c>
      <c r="J216" s="130">
        <f>J86</f>
        <v>146782</v>
      </c>
    </row>
    <row r="217" spans="1:10" ht="15" customHeight="1">
      <c r="A217" s="364" t="s">
        <v>704</v>
      </c>
      <c r="B217" s="222"/>
      <c r="C217" s="16"/>
      <c r="E217" s="88" t="s">
        <v>437</v>
      </c>
      <c r="F217" s="13" t="s">
        <v>185</v>
      </c>
      <c r="G217" s="13"/>
      <c r="H217" s="13"/>
      <c r="I217" s="281">
        <f>I90</f>
        <v>34980</v>
      </c>
      <c r="J217" s="281">
        <f>J90</f>
        <v>34980</v>
      </c>
    </row>
    <row r="218" spans="1:10" ht="15" customHeight="1">
      <c r="A218" s="364" t="s">
        <v>705</v>
      </c>
      <c r="B218" s="333" t="s">
        <v>29</v>
      </c>
      <c r="C218" s="338" t="s">
        <v>373</v>
      </c>
      <c r="D218" s="338"/>
      <c r="E218" s="338"/>
      <c r="F218" s="338"/>
      <c r="G218" s="338"/>
      <c r="H218" s="338"/>
      <c r="I218" s="340">
        <f>SUM(I219,I230)</f>
        <v>405049</v>
      </c>
      <c r="J218" s="340">
        <f>SUM(J219,J230)</f>
        <v>448175</v>
      </c>
    </row>
    <row r="219" spans="1:10" s="327" customFormat="1" ht="15" customHeight="1">
      <c r="A219" s="364" t="s">
        <v>706</v>
      </c>
      <c r="B219" s="330"/>
      <c r="C219" s="332" t="s">
        <v>202</v>
      </c>
      <c r="D219" s="314" t="s">
        <v>54</v>
      </c>
      <c r="E219" s="314"/>
      <c r="F219" s="314"/>
      <c r="G219" s="314"/>
      <c r="H219" s="314"/>
      <c r="I219" s="316">
        <f>SUM(I220,I224,I228)</f>
        <v>39430</v>
      </c>
      <c r="J219" s="316">
        <f>SUM(J220,J224,J228)</f>
        <v>39430</v>
      </c>
    </row>
    <row r="220" spans="1:10" s="302" customFormat="1" ht="15" customHeight="1">
      <c r="A220" s="364" t="s">
        <v>707</v>
      </c>
      <c r="B220" s="310"/>
      <c r="D220" s="343" t="s">
        <v>481</v>
      </c>
      <c r="E220" s="300" t="s">
        <v>55</v>
      </c>
      <c r="F220" s="300"/>
      <c r="G220" s="300"/>
      <c r="H220" s="300"/>
      <c r="I220" s="301">
        <f>SUM(I221:I223)</f>
        <v>38300</v>
      </c>
      <c r="J220" s="301">
        <f>SUM(J221:J223)</f>
        <v>38300</v>
      </c>
    </row>
    <row r="221" spans="1:10" ht="15" customHeight="1">
      <c r="A221" s="364" t="s">
        <v>708</v>
      </c>
      <c r="B221" s="222"/>
      <c r="C221" s="16"/>
      <c r="E221" s="211" t="s">
        <v>439</v>
      </c>
      <c r="F221" s="10" t="s">
        <v>155</v>
      </c>
      <c r="G221" s="19"/>
      <c r="H221" s="19"/>
      <c r="I221" s="130">
        <f aca="true" t="shared" si="2" ref="I221:J223">I97</f>
        <v>36000</v>
      </c>
      <c r="J221" s="130">
        <f t="shared" si="2"/>
        <v>36000</v>
      </c>
    </row>
    <row r="222" spans="1:10" ht="15" customHeight="1">
      <c r="A222" s="364" t="s">
        <v>709</v>
      </c>
      <c r="B222" s="222"/>
      <c r="C222" s="16"/>
      <c r="E222" s="88" t="s">
        <v>440</v>
      </c>
      <c r="F222" s="10" t="s">
        <v>197</v>
      </c>
      <c r="G222" s="19"/>
      <c r="H222" s="19"/>
      <c r="I222" s="130">
        <f t="shared" si="2"/>
        <v>0</v>
      </c>
      <c r="J222" s="130">
        <f t="shared" si="2"/>
        <v>0</v>
      </c>
    </row>
    <row r="223" spans="1:10" ht="15" customHeight="1">
      <c r="A223" s="364" t="s">
        <v>710</v>
      </c>
      <c r="B223" s="222"/>
      <c r="C223" s="16"/>
      <c r="E223" s="88" t="s">
        <v>1561</v>
      </c>
      <c r="F223" s="10" t="s">
        <v>1562</v>
      </c>
      <c r="G223" s="19"/>
      <c r="H223" s="19"/>
      <c r="I223" s="130">
        <f t="shared" si="2"/>
        <v>2300</v>
      </c>
      <c r="J223" s="130">
        <f t="shared" si="2"/>
        <v>2300</v>
      </c>
    </row>
    <row r="224" spans="1:10" s="302" customFormat="1" ht="15" customHeight="1">
      <c r="A224" s="364" t="s">
        <v>711</v>
      </c>
      <c r="B224" s="310"/>
      <c r="D224" s="344" t="s">
        <v>375</v>
      </c>
      <c r="E224" s="223" t="s">
        <v>128</v>
      </c>
      <c r="F224" s="300"/>
      <c r="G224" s="300"/>
      <c r="H224" s="300"/>
      <c r="I224" s="301">
        <f>SUM(I225:I227)</f>
        <v>800</v>
      </c>
      <c r="J224" s="301">
        <f>SUM(J225:J227)</f>
        <v>800</v>
      </c>
    </row>
    <row r="225" spans="1:10" ht="15" customHeight="1">
      <c r="A225" s="364" t="s">
        <v>712</v>
      </c>
      <c r="B225" s="222"/>
      <c r="C225" s="16"/>
      <c r="E225" s="211" t="s">
        <v>441</v>
      </c>
      <c r="F225" s="10" t="s">
        <v>73</v>
      </c>
      <c r="G225" s="19"/>
      <c r="H225" s="19"/>
      <c r="I225" s="130">
        <f aca="true" t="shared" si="3" ref="I225:J227">I101</f>
        <v>700</v>
      </c>
      <c r="J225" s="130">
        <f t="shared" si="3"/>
        <v>700</v>
      </c>
    </row>
    <row r="226" spans="1:10" ht="15" customHeight="1">
      <c r="A226" s="364" t="s">
        <v>713</v>
      </c>
      <c r="B226" s="222"/>
      <c r="C226" s="16"/>
      <c r="E226" s="88" t="s">
        <v>442</v>
      </c>
      <c r="F226" s="10" t="s">
        <v>157</v>
      </c>
      <c r="G226" s="19"/>
      <c r="H226" s="19"/>
      <c r="I226" s="130">
        <f t="shared" si="3"/>
        <v>0</v>
      </c>
      <c r="J226" s="130">
        <f t="shared" si="3"/>
        <v>0</v>
      </c>
    </row>
    <row r="227" spans="1:10" ht="15" customHeight="1">
      <c r="A227" s="364" t="s">
        <v>714</v>
      </c>
      <c r="B227" s="222"/>
      <c r="C227" s="16"/>
      <c r="E227" s="88" t="s">
        <v>443</v>
      </c>
      <c r="F227" s="10" t="s">
        <v>156</v>
      </c>
      <c r="G227" s="19"/>
      <c r="H227" s="19"/>
      <c r="I227" s="130">
        <f t="shared" si="3"/>
        <v>100</v>
      </c>
      <c r="J227" s="130">
        <f t="shared" si="3"/>
        <v>100</v>
      </c>
    </row>
    <row r="228" spans="1:10" s="302" customFormat="1" ht="15" customHeight="1">
      <c r="A228" s="364" t="s">
        <v>715</v>
      </c>
      <c r="B228" s="310"/>
      <c r="D228" s="344" t="s">
        <v>376</v>
      </c>
      <c r="E228" s="223" t="s">
        <v>57</v>
      </c>
      <c r="F228" s="300"/>
      <c r="G228" s="300"/>
      <c r="H228" s="300"/>
      <c r="I228" s="301">
        <f>SUM(I229)</f>
        <v>330</v>
      </c>
      <c r="J228" s="301">
        <f>SUM(J229)</f>
        <v>330</v>
      </c>
    </row>
    <row r="229" spans="1:10" ht="15" customHeight="1" thickBot="1">
      <c r="A229" s="366" t="s">
        <v>716</v>
      </c>
      <c r="B229" s="228"/>
      <c r="C229" s="110"/>
      <c r="D229" s="15"/>
      <c r="E229" s="214" t="s">
        <v>444</v>
      </c>
      <c r="F229" s="15" t="s">
        <v>183</v>
      </c>
      <c r="G229" s="111"/>
      <c r="H229" s="111"/>
      <c r="I229" s="147">
        <f>I105</f>
        <v>330</v>
      </c>
      <c r="J229" s="147">
        <f>J105</f>
        <v>330</v>
      </c>
    </row>
    <row r="230" spans="1:10" s="317" customFormat="1" ht="15" customHeight="1">
      <c r="A230" s="365" t="s">
        <v>717</v>
      </c>
      <c r="B230" s="345"/>
      <c r="C230" s="346" t="s">
        <v>445</v>
      </c>
      <c r="D230" s="325" t="s">
        <v>446</v>
      </c>
      <c r="E230" s="325"/>
      <c r="F230" s="325"/>
      <c r="G230" s="325"/>
      <c r="H230" s="325"/>
      <c r="I230" s="326">
        <f>SUM(I231,I234)</f>
        <v>365619</v>
      </c>
      <c r="J230" s="326">
        <f>SUM(J231,J234)</f>
        <v>408745</v>
      </c>
    </row>
    <row r="231" spans="1:10" s="302" customFormat="1" ht="15" customHeight="1">
      <c r="A231" s="364" t="s">
        <v>718</v>
      </c>
      <c r="B231" s="310"/>
      <c r="C231" s="247"/>
      <c r="D231" s="242" t="s">
        <v>447</v>
      </c>
      <c r="E231" s="223" t="s">
        <v>161</v>
      </c>
      <c r="F231" s="300"/>
      <c r="G231" s="300"/>
      <c r="H231" s="300"/>
      <c r="I231" s="301">
        <f>SUM(I232:I233)</f>
        <v>355119</v>
      </c>
      <c r="J231" s="301">
        <f>SUM(J232:J233)</f>
        <v>398245</v>
      </c>
    </row>
    <row r="232" spans="1:10" ht="15" customHeight="1">
      <c r="A232" s="364" t="s">
        <v>719</v>
      </c>
      <c r="B232" s="222"/>
      <c r="C232" s="16"/>
      <c r="D232" s="4"/>
      <c r="E232" s="211" t="s">
        <v>448</v>
      </c>
      <c r="F232" s="12" t="s">
        <v>171</v>
      </c>
      <c r="G232" s="12"/>
      <c r="H232" s="12"/>
      <c r="I232" s="130">
        <f>I111</f>
        <v>343148</v>
      </c>
      <c r="J232" s="130">
        <f>J111</f>
        <v>337491</v>
      </c>
    </row>
    <row r="233" spans="1:10" ht="15" customHeight="1">
      <c r="A233" s="364" t="s">
        <v>720</v>
      </c>
      <c r="B233" s="222"/>
      <c r="C233" s="16"/>
      <c r="D233" s="4"/>
      <c r="E233" s="88" t="s">
        <v>449</v>
      </c>
      <c r="F233" s="12" t="s">
        <v>170</v>
      </c>
      <c r="G233" s="12"/>
      <c r="H233" s="12"/>
      <c r="I233" s="130">
        <f>I116</f>
        <v>11971</v>
      </c>
      <c r="J233" s="130">
        <f>J116</f>
        <v>60754</v>
      </c>
    </row>
    <row r="234" spans="1:10" s="302" customFormat="1" ht="15" customHeight="1">
      <c r="A234" s="364" t="s">
        <v>721</v>
      </c>
      <c r="B234" s="310"/>
      <c r="C234" s="242"/>
      <c r="D234" s="242" t="s">
        <v>456</v>
      </c>
      <c r="E234" s="300" t="s">
        <v>120</v>
      </c>
      <c r="F234" s="300"/>
      <c r="G234" s="300"/>
      <c r="H234" s="304"/>
      <c r="I234" s="308">
        <f>I120</f>
        <v>10500</v>
      </c>
      <c r="J234" s="308">
        <f>J120</f>
        <v>10500</v>
      </c>
    </row>
    <row r="235" spans="1:10" s="302" customFormat="1" ht="15" customHeight="1">
      <c r="A235" s="364" t="s">
        <v>722</v>
      </c>
      <c r="B235" s="451"/>
      <c r="C235" s="16"/>
      <c r="D235" s="16"/>
      <c r="E235" s="16" t="s">
        <v>457</v>
      </c>
      <c r="F235" s="12" t="s">
        <v>1563</v>
      </c>
      <c r="G235" s="12"/>
      <c r="H235" s="12"/>
      <c r="I235" s="130">
        <f>SUM(I236:I237)</f>
        <v>10500</v>
      </c>
      <c r="J235" s="130">
        <f>SUM(J236:J237)</f>
        <v>10500</v>
      </c>
    </row>
    <row r="236" spans="1:10" ht="15" customHeight="1">
      <c r="A236" s="364" t="s">
        <v>723</v>
      </c>
      <c r="B236" s="5"/>
      <c r="C236" s="9"/>
      <c r="D236" s="246"/>
      <c r="F236" s="210" t="s">
        <v>1569</v>
      </c>
      <c r="G236" s="10" t="s">
        <v>459</v>
      </c>
      <c r="H236" s="94"/>
      <c r="I236" s="148">
        <f>SUM(I122)</f>
        <v>500</v>
      </c>
      <c r="J236" s="148">
        <f>SUM(J122)</f>
        <v>500</v>
      </c>
    </row>
    <row r="237" spans="1:10" s="302" customFormat="1" ht="15" customHeight="1">
      <c r="A237" s="364" t="s">
        <v>724</v>
      </c>
      <c r="B237" s="452"/>
      <c r="C237" s="243"/>
      <c r="D237" s="243"/>
      <c r="E237" s="198"/>
      <c r="F237" s="4" t="s">
        <v>1564</v>
      </c>
      <c r="G237" s="4" t="s">
        <v>1565</v>
      </c>
      <c r="H237" s="198"/>
      <c r="I237" s="148">
        <f>SUM(I124)</f>
        <v>10000</v>
      </c>
      <c r="J237" s="148">
        <f>SUM(J124)</f>
        <v>10000</v>
      </c>
    </row>
    <row r="238" spans="1:10" ht="15" customHeight="1">
      <c r="A238" s="364" t="s">
        <v>725</v>
      </c>
      <c r="B238" s="333" t="s">
        <v>32</v>
      </c>
      <c r="C238" s="711" t="s">
        <v>460</v>
      </c>
      <c r="D238" s="711"/>
      <c r="E238" s="711"/>
      <c r="F238" s="711"/>
      <c r="G238" s="711"/>
      <c r="H238" s="712"/>
      <c r="I238" s="340">
        <f>SUM(I239:I239)</f>
        <v>2992</v>
      </c>
      <c r="J238" s="340">
        <f>SUM(J239:J239)</f>
        <v>2992</v>
      </c>
    </row>
    <row r="239" spans="1:10" s="327" customFormat="1" ht="15" customHeight="1">
      <c r="A239" s="364" t="s">
        <v>726</v>
      </c>
      <c r="B239" s="330"/>
      <c r="C239" s="313" t="s">
        <v>206</v>
      </c>
      <c r="D239" s="314" t="s">
        <v>173</v>
      </c>
      <c r="E239" s="314"/>
      <c r="F239" s="314"/>
      <c r="G239" s="314"/>
      <c r="H239" s="314"/>
      <c r="I239" s="316">
        <f>I127</f>
        <v>2992</v>
      </c>
      <c r="J239" s="316">
        <f>J127</f>
        <v>2992</v>
      </c>
    </row>
    <row r="240" spans="1:10" ht="15" customHeight="1" thickBot="1">
      <c r="A240" s="364" t="s">
        <v>727</v>
      </c>
      <c r="B240" s="222"/>
      <c r="C240" s="16"/>
      <c r="D240" s="4"/>
      <c r="E240" s="4"/>
      <c r="F240" s="4"/>
      <c r="G240" s="4"/>
      <c r="H240" s="4"/>
      <c r="I240" s="281"/>
      <c r="J240" s="281"/>
    </row>
    <row r="241" spans="1:10" ht="19.5" customHeight="1" thickBot="1">
      <c r="A241" s="364" t="s">
        <v>728</v>
      </c>
      <c r="B241" s="706" t="s">
        <v>466</v>
      </c>
      <c r="C241" s="707"/>
      <c r="D241" s="707"/>
      <c r="E241" s="707"/>
      <c r="F241" s="707"/>
      <c r="G241" s="707"/>
      <c r="H241" s="708"/>
      <c r="I241" s="127">
        <f>SUM(I196,I218,I238)</f>
        <v>3058229</v>
      </c>
      <c r="J241" s="127">
        <f>SUM(J196,J218,J238)</f>
        <v>3112110</v>
      </c>
    </row>
    <row r="242" spans="1:10" ht="15" customHeight="1" thickBot="1">
      <c r="A242" s="364" t="s">
        <v>729</v>
      </c>
      <c r="B242" s="222"/>
      <c r="C242" s="246"/>
      <c r="D242" s="4"/>
      <c r="E242" s="4"/>
      <c r="F242" s="4"/>
      <c r="G242" s="4"/>
      <c r="H242" s="4"/>
      <c r="I242" s="282"/>
      <c r="J242" s="282"/>
    </row>
    <row r="243" spans="1:10" s="87" customFormat="1" ht="24.75" customHeight="1" thickBot="1">
      <c r="A243" s="364" t="s">
        <v>730</v>
      </c>
      <c r="B243" s="441" t="s">
        <v>1472</v>
      </c>
      <c r="C243" s="442"/>
      <c r="D243" s="348"/>
      <c r="E243" s="348"/>
      <c r="F243" s="348"/>
      <c r="G243" s="348"/>
      <c r="H243" s="443"/>
      <c r="I243" s="350">
        <f>SUM(I245)</f>
        <v>207854</v>
      </c>
      <c r="J243" s="350">
        <f>SUM(J245)</f>
        <v>320091</v>
      </c>
    </row>
    <row r="244" spans="1:10" ht="15" customHeight="1" thickBot="1">
      <c r="A244" s="364" t="s">
        <v>731</v>
      </c>
      <c r="B244" s="351"/>
      <c r="I244" s="356"/>
      <c r="J244" s="356"/>
    </row>
    <row r="245" spans="1:10" ht="15" customHeight="1" thickBot="1">
      <c r="A245" s="364" t="s">
        <v>732</v>
      </c>
      <c r="B245" s="219" t="s">
        <v>34</v>
      </c>
      <c r="C245" s="705" t="s">
        <v>1465</v>
      </c>
      <c r="D245" s="705"/>
      <c r="E245" s="705"/>
      <c r="F245" s="705"/>
      <c r="G245" s="705"/>
      <c r="H245" s="705"/>
      <c r="I245" s="127">
        <f>SUM(I246,I250)</f>
        <v>207854</v>
      </c>
      <c r="J245" s="127">
        <f>SUM(J246,J250)</f>
        <v>320091</v>
      </c>
    </row>
    <row r="246" spans="1:10" s="327" customFormat="1" ht="15" customHeight="1">
      <c r="A246" s="364" t="s">
        <v>733</v>
      </c>
      <c r="B246" s="324"/>
      <c r="C246" s="313" t="s">
        <v>205</v>
      </c>
      <c r="D246" s="329" t="s">
        <v>176</v>
      </c>
      <c r="E246" s="314"/>
      <c r="F246" s="314"/>
      <c r="G246" s="314"/>
      <c r="H246" s="314"/>
      <c r="I246" s="316">
        <f>SUM(I247:I248)</f>
        <v>135066</v>
      </c>
      <c r="J246" s="316">
        <f>SUM(J247:J249)</f>
        <v>99364</v>
      </c>
    </row>
    <row r="247" spans="1:10" ht="15" customHeight="1">
      <c r="A247" s="364" t="s">
        <v>734</v>
      </c>
      <c r="B247" s="5"/>
      <c r="C247" s="16"/>
      <c r="D247" s="210" t="s">
        <v>464</v>
      </c>
      <c r="E247" s="10" t="s">
        <v>1</v>
      </c>
      <c r="F247" s="10"/>
      <c r="G247" s="10"/>
      <c r="H247" s="10"/>
      <c r="I247" s="130">
        <f>SUM(I187,I138)</f>
        <v>110066</v>
      </c>
      <c r="J247" s="130">
        <f>SUM(J187,J138)</f>
        <v>53610</v>
      </c>
    </row>
    <row r="248" spans="1:10" ht="15" customHeight="1">
      <c r="A248" s="364" t="s">
        <v>735</v>
      </c>
      <c r="B248" s="5"/>
      <c r="C248" s="16"/>
      <c r="D248" s="210" t="s">
        <v>465</v>
      </c>
      <c r="E248" s="10" t="s">
        <v>132</v>
      </c>
      <c r="F248" s="10"/>
      <c r="G248" s="10"/>
      <c r="H248" s="10"/>
      <c r="I248" s="130">
        <f>SUM(I139)</f>
        <v>25000</v>
      </c>
      <c r="J248" s="130">
        <f>SUM(J139)</f>
        <v>41701</v>
      </c>
    </row>
    <row r="249" spans="1:10" ht="15" customHeight="1">
      <c r="A249" s="364" t="s">
        <v>736</v>
      </c>
      <c r="B249" s="5"/>
      <c r="C249" s="16"/>
      <c r="D249" s="210" t="s">
        <v>1786</v>
      </c>
      <c r="E249" s="10" t="s">
        <v>1787</v>
      </c>
      <c r="G249" s="10"/>
      <c r="H249" s="10"/>
      <c r="I249" s="130"/>
      <c r="J249" s="130">
        <f>SUM(J140)</f>
        <v>4053</v>
      </c>
    </row>
    <row r="250" spans="1:10" s="302" customFormat="1" ht="15" customHeight="1">
      <c r="A250" s="364" t="s">
        <v>737</v>
      </c>
      <c r="B250" s="298"/>
      <c r="C250" s="446" t="s">
        <v>1466</v>
      </c>
      <c r="D250" s="329" t="s">
        <v>177</v>
      </c>
      <c r="E250" s="300"/>
      <c r="F250" s="300"/>
      <c r="G250" s="300"/>
      <c r="H250" s="300"/>
      <c r="I250" s="447">
        <f>SUM(I188,I141)</f>
        <v>72788</v>
      </c>
      <c r="J250" s="447">
        <f>SUM(J188,J141)</f>
        <v>220727</v>
      </c>
    </row>
    <row r="251" spans="1:10" ht="15" customHeight="1" thickBot="1">
      <c r="A251" s="364" t="s">
        <v>738</v>
      </c>
      <c r="B251" s="287"/>
      <c r="C251" s="288"/>
      <c r="D251" s="288"/>
      <c r="E251" s="288"/>
      <c r="F251" s="288"/>
      <c r="G251" s="288"/>
      <c r="H251" s="288"/>
      <c r="I251" s="289"/>
      <c r="J251" s="289"/>
    </row>
    <row r="252" spans="1:10" s="87" customFormat="1" ht="24.75" customHeight="1" thickBot="1">
      <c r="A252" s="364" t="s">
        <v>739</v>
      </c>
      <c r="B252" s="702" t="s">
        <v>1473</v>
      </c>
      <c r="C252" s="703"/>
      <c r="D252" s="703"/>
      <c r="E252" s="703"/>
      <c r="F252" s="703"/>
      <c r="G252" s="703"/>
      <c r="H252" s="704"/>
      <c r="I252" s="350">
        <f>SUM(I254,I257)</f>
        <v>775827</v>
      </c>
      <c r="J252" s="350">
        <f>SUM(J254,J257)</f>
        <v>881957</v>
      </c>
    </row>
    <row r="253" spans="1:10" ht="15" customHeight="1">
      <c r="A253" s="364" t="s">
        <v>740</v>
      </c>
      <c r="B253" s="445"/>
      <c r="I253" s="356"/>
      <c r="J253" s="356"/>
    </row>
    <row r="254" spans="1:10" ht="15" customHeight="1">
      <c r="A254" s="364" t="s">
        <v>741</v>
      </c>
      <c r="B254" s="444" t="s">
        <v>36</v>
      </c>
      <c r="C254" s="338" t="s">
        <v>178</v>
      </c>
      <c r="D254" s="339"/>
      <c r="E254" s="339"/>
      <c r="F254" s="339"/>
      <c r="G254" s="339"/>
      <c r="H254" s="339"/>
      <c r="I254" s="340">
        <f>SUM(I255:I256)</f>
        <v>0</v>
      </c>
      <c r="J254" s="340">
        <f>SUM(J255:J256)</f>
        <v>0</v>
      </c>
    </row>
    <row r="255" spans="1:10" s="327" customFormat="1" ht="15" customHeight="1">
      <c r="A255" s="364" t="s">
        <v>742</v>
      </c>
      <c r="B255" s="330"/>
      <c r="C255" s="313" t="s">
        <v>296</v>
      </c>
      <c r="D255" s="314" t="s">
        <v>118</v>
      </c>
      <c r="E255" s="314"/>
      <c r="F255" s="314"/>
      <c r="G255" s="314"/>
      <c r="H255" s="314"/>
      <c r="I255" s="316">
        <f>I146</f>
        <v>0</v>
      </c>
      <c r="J255" s="316">
        <f>J146</f>
        <v>0</v>
      </c>
    </row>
    <row r="256" spans="1:10" s="327" customFormat="1" ht="15" customHeight="1">
      <c r="A256" s="364" t="s">
        <v>743</v>
      </c>
      <c r="B256" s="330"/>
      <c r="C256" s="313" t="s">
        <v>297</v>
      </c>
      <c r="D256" s="320" t="s">
        <v>198</v>
      </c>
      <c r="E256" s="320"/>
      <c r="F256" s="320"/>
      <c r="G256" s="320"/>
      <c r="H256" s="320"/>
      <c r="I256" s="322">
        <f>I149</f>
        <v>0</v>
      </c>
      <c r="J256" s="322">
        <f>J149</f>
        <v>0</v>
      </c>
    </row>
    <row r="257" spans="1:10" ht="15" customHeight="1">
      <c r="A257" s="364" t="s">
        <v>744</v>
      </c>
      <c r="B257" s="333" t="s">
        <v>40</v>
      </c>
      <c r="C257" s="338" t="s">
        <v>467</v>
      </c>
      <c r="D257" s="339"/>
      <c r="E257" s="339"/>
      <c r="F257" s="339"/>
      <c r="G257" s="339"/>
      <c r="H257" s="339"/>
      <c r="I257" s="340">
        <f>SUM(I258:I259)</f>
        <v>775827</v>
      </c>
      <c r="J257" s="340">
        <f>SUM(J258:J259)</f>
        <v>881957</v>
      </c>
    </row>
    <row r="258" spans="1:10" s="327" customFormat="1" ht="15" customHeight="1">
      <c r="A258" s="364" t="s">
        <v>745</v>
      </c>
      <c r="B258" s="330"/>
      <c r="C258" s="313" t="s">
        <v>119</v>
      </c>
      <c r="D258" s="314" t="s">
        <v>473</v>
      </c>
      <c r="E258" s="314"/>
      <c r="F258" s="314"/>
      <c r="G258" s="314"/>
      <c r="H258" s="314"/>
      <c r="I258" s="316">
        <f>SUM(I154)</f>
        <v>450000</v>
      </c>
      <c r="J258" s="316">
        <f>SUM(J154)</f>
        <v>377212</v>
      </c>
    </row>
    <row r="259" spans="1:10" s="327" customFormat="1" ht="15" customHeight="1">
      <c r="A259" s="364" t="s">
        <v>746</v>
      </c>
      <c r="B259" s="330"/>
      <c r="C259" s="313" t="s">
        <v>472</v>
      </c>
      <c r="D259" s="314" t="s">
        <v>474</v>
      </c>
      <c r="E259" s="314"/>
      <c r="F259" s="314"/>
      <c r="G259" s="314"/>
      <c r="H259" s="314"/>
      <c r="I259" s="316">
        <f>SUM(I157)</f>
        <v>325827</v>
      </c>
      <c r="J259" s="316">
        <f>SUM(J157)</f>
        <v>504745</v>
      </c>
    </row>
    <row r="260" spans="1:10" ht="15" customHeight="1" thickBot="1">
      <c r="A260" s="364" t="s">
        <v>747</v>
      </c>
      <c r="B260" s="228"/>
      <c r="C260" s="111"/>
      <c r="D260" s="15"/>
      <c r="E260" s="15"/>
      <c r="F260" s="15"/>
      <c r="G260" s="15"/>
      <c r="H260" s="15"/>
      <c r="I260" s="146"/>
      <c r="J260" s="146"/>
    </row>
    <row r="261" spans="1:10" ht="30" customHeight="1" thickBot="1">
      <c r="A261" s="364" t="s">
        <v>748</v>
      </c>
      <c r="B261" s="709" t="s">
        <v>502</v>
      </c>
      <c r="C261" s="705"/>
      <c r="D261" s="705"/>
      <c r="E261" s="705"/>
      <c r="F261" s="705"/>
      <c r="G261" s="705"/>
      <c r="H261" s="710"/>
      <c r="I261" s="127">
        <f>SUM(I243,I252)</f>
        <v>983681</v>
      </c>
      <c r="J261" s="127">
        <f>SUM(J243,J252)</f>
        <v>1202048</v>
      </c>
    </row>
    <row r="262" spans="1:10" ht="15" customHeight="1" thickBot="1">
      <c r="A262" s="364" t="s">
        <v>749</v>
      </c>
      <c r="B262" s="354"/>
      <c r="C262" s="355"/>
      <c r="D262" s="355"/>
      <c r="E262" s="355"/>
      <c r="F262" s="355"/>
      <c r="G262" s="355"/>
      <c r="H262" s="355"/>
      <c r="I262" s="356"/>
      <c r="J262" s="356"/>
    </row>
    <row r="263" spans="1:10" ht="15" customHeight="1" thickBot="1">
      <c r="A263" s="366" t="s">
        <v>750</v>
      </c>
      <c r="B263" s="347" t="s">
        <v>80</v>
      </c>
      <c r="C263" s="348" t="s">
        <v>506</v>
      </c>
      <c r="D263" s="349"/>
      <c r="E263" s="349"/>
      <c r="F263" s="349"/>
      <c r="G263" s="349"/>
      <c r="H263" s="349"/>
      <c r="I263" s="350">
        <f>SUM(I192)</f>
        <v>600</v>
      </c>
      <c r="J263" s="350">
        <f>SUM(J192)</f>
        <v>600</v>
      </c>
    </row>
    <row r="264" spans="1:10" ht="15" customHeight="1" thickBot="1">
      <c r="A264" s="365" t="s">
        <v>751</v>
      </c>
      <c r="B264" s="228"/>
      <c r="C264" s="111"/>
      <c r="D264" s="15"/>
      <c r="E264" s="15"/>
      <c r="F264" s="15"/>
      <c r="G264" s="15"/>
      <c r="H264" s="15"/>
      <c r="I264" s="146"/>
      <c r="J264" s="146"/>
    </row>
    <row r="265" spans="1:10" ht="15" customHeight="1" thickBot="1">
      <c r="A265" s="365" t="s">
        <v>752</v>
      </c>
      <c r="B265" s="17" t="s">
        <v>1474</v>
      </c>
      <c r="C265" s="8"/>
      <c r="D265" s="8"/>
      <c r="E265" s="8"/>
      <c r="F265" s="8"/>
      <c r="G265" s="8"/>
      <c r="H265" s="8"/>
      <c r="I265" s="127"/>
      <c r="J265" s="127"/>
    </row>
    <row r="266" spans="1:10" ht="15" customHeight="1" thickBot="1">
      <c r="A266" s="364" t="s">
        <v>753</v>
      </c>
      <c r="B266" s="5"/>
      <c r="C266" s="4"/>
      <c r="D266" s="4"/>
      <c r="E266" s="4"/>
      <c r="F266" s="4"/>
      <c r="G266" s="4"/>
      <c r="H266" s="4"/>
      <c r="I266" s="126"/>
      <c r="J266" s="126"/>
    </row>
    <row r="267" spans="1:10" ht="15" customHeight="1" thickBot="1">
      <c r="A267" s="364" t="s">
        <v>754</v>
      </c>
      <c r="B267" s="17" t="s">
        <v>308</v>
      </c>
      <c r="C267" s="8"/>
      <c r="D267" s="8"/>
      <c r="E267" s="8"/>
      <c r="F267" s="8"/>
      <c r="G267" s="8"/>
      <c r="H267" s="8"/>
      <c r="I267" s="127">
        <f>SUM(I291,I301,I303)</f>
        <v>40910</v>
      </c>
      <c r="J267" s="127">
        <f>SUM(J291,J301,J303)</f>
        <v>45119</v>
      </c>
    </row>
    <row r="268" spans="1:10" ht="15" customHeight="1" thickBot="1">
      <c r="A268" s="364" t="s">
        <v>755</v>
      </c>
      <c r="B268" s="354"/>
      <c r="C268" s="355"/>
      <c r="D268" s="355"/>
      <c r="E268" s="355"/>
      <c r="F268" s="355"/>
      <c r="G268" s="355"/>
      <c r="H268" s="355"/>
      <c r="I268" s="356"/>
      <c r="J268" s="356"/>
    </row>
    <row r="269" spans="1:10" ht="15" customHeight="1" thickBot="1">
      <c r="A269" s="364" t="s">
        <v>756</v>
      </c>
      <c r="B269" s="17" t="s">
        <v>41</v>
      </c>
      <c r="C269" s="8"/>
      <c r="D269" s="8"/>
      <c r="E269" s="8"/>
      <c r="F269" s="8"/>
      <c r="G269" s="8"/>
      <c r="H269" s="8"/>
      <c r="I269" s="127">
        <f>SUM(I271,I276)</f>
        <v>625</v>
      </c>
      <c r="J269" s="127">
        <f>SUM(J271,J276)</f>
        <v>1559</v>
      </c>
    </row>
    <row r="270" spans="1:10" ht="15" customHeight="1">
      <c r="A270" s="364" t="s">
        <v>757</v>
      </c>
      <c r="B270" s="5"/>
      <c r="C270" s="9"/>
      <c r="D270" s="246"/>
      <c r="E270" s="4"/>
      <c r="F270" s="4"/>
      <c r="G270" s="4"/>
      <c r="H270" s="4"/>
      <c r="I270" s="282"/>
      <c r="J270" s="282"/>
    </row>
    <row r="271" spans="1:10" s="317" customFormat="1" ht="15" customHeight="1">
      <c r="A271" s="364" t="s">
        <v>758</v>
      </c>
      <c r="B271" s="312"/>
      <c r="C271" s="313" t="s">
        <v>115</v>
      </c>
      <c r="D271" s="314" t="s">
        <v>59</v>
      </c>
      <c r="E271" s="315"/>
      <c r="F271" s="315"/>
      <c r="G271" s="315"/>
      <c r="H271" s="315"/>
      <c r="I271" s="316">
        <f>SUM(I272:I274)</f>
        <v>625</v>
      </c>
      <c r="J271" s="316">
        <f>SUM(J272:J274)</f>
        <v>625</v>
      </c>
    </row>
    <row r="272" spans="1:10" s="302" customFormat="1" ht="15" customHeight="1">
      <c r="A272" s="364" t="s">
        <v>759</v>
      </c>
      <c r="B272" s="298"/>
      <c r="C272" s="247"/>
      <c r="D272" s="303" t="s">
        <v>378</v>
      </c>
      <c r="E272" s="223" t="s">
        <v>69</v>
      </c>
      <c r="F272" s="223"/>
      <c r="G272" s="223"/>
      <c r="H272" s="300"/>
      <c r="I272" s="301">
        <v>25</v>
      </c>
      <c r="J272" s="301">
        <v>25</v>
      </c>
    </row>
    <row r="273" spans="1:10" s="302" customFormat="1" ht="15" customHeight="1">
      <c r="A273" s="364" t="s">
        <v>760</v>
      </c>
      <c r="B273" s="298"/>
      <c r="C273" s="247"/>
      <c r="D273" s="303" t="s">
        <v>379</v>
      </c>
      <c r="E273" s="223" t="s">
        <v>1453</v>
      </c>
      <c r="F273" s="223"/>
      <c r="G273" s="223"/>
      <c r="H273" s="300"/>
      <c r="I273" s="301"/>
      <c r="J273" s="301"/>
    </row>
    <row r="274" spans="1:10" s="302" customFormat="1" ht="15" customHeight="1">
      <c r="A274" s="364" t="s">
        <v>761</v>
      </c>
      <c r="B274" s="298"/>
      <c r="C274" s="247"/>
      <c r="D274" s="303" t="s">
        <v>380</v>
      </c>
      <c r="E274" s="300" t="s">
        <v>70</v>
      </c>
      <c r="F274" s="300"/>
      <c r="G274" s="300"/>
      <c r="H274" s="300"/>
      <c r="I274" s="301">
        <v>600</v>
      </c>
      <c r="J274" s="301">
        <v>600</v>
      </c>
    </row>
    <row r="275" spans="1:10" ht="15" customHeight="1">
      <c r="A275" s="364" t="s">
        <v>762</v>
      </c>
      <c r="B275" s="5"/>
      <c r="C275" s="4"/>
      <c r="D275" s="11"/>
      <c r="E275" s="4"/>
      <c r="F275" s="4"/>
      <c r="G275" s="4"/>
      <c r="H275" s="4"/>
      <c r="I275" s="126"/>
      <c r="J275" s="126"/>
    </row>
    <row r="276" spans="1:10" s="317" customFormat="1" ht="15" customHeight="1">
      <c r="A276" s="364" t="s">
        <v>763</v>
      </c>
      <c r="B276" s="312"/>
      <c r="C276" s="313" t="s">
        <v>208</v>
      </c>
      <c r="D276" s="314" t="s">
        <v>420</v>
      </c>
      <c r="E276" s="315"/>
      <c r="F276" s="315"/>
      <c r="G276" s="315"/>
      <c r="H276" s="315"/>
      <c r="I276" s="316"/>
      <c r="J276" s="316">
        <f>SUM(J277,J279)</f>
        <v>934</v>
      </c>
    </row>
    <row r="277" spans="1:10" s="302" customFormat="1" ht="15" customHeight="1">
      <c r="A277" s="364" t="s">
        <v>764</v>
      </c>
      <c r="B277" s="298"/>
      <c r="C277" s="247"/>
      <c r="D277" s="242" t="s">
        <v>421</v>
      </c>
      <c r="E277" s="223" t="s">
        <v>160</v>
      </c>
      <c r="F277" s="305"/>
      <c r="G277" s="305"/>
      <c r="H277" s="223"/>
      <c r="I277" s="301"/>
      <c r="J277" s="301">
        <f>SUM(J278)</f>
        <v>934</v>
      </c>
    </row>
    <row r="278" spans="1:10" s="244" customFormat="1" ht="15" customHeight="1">
      <c r="A278" s="364" t="s">
        <v>765</v>
      </c>
      <c r="B278" s="241"/>
      <c r="C278" s="198"/>
      <c r="D278" s="243"/>
      <c r="E278" s="16" t="s">
        <v>483</v>
      </c>
      <c r="F278" s="700" t="s">
        <v>283</v>
      </c>
      <c r="G278" s="700"/>
      <c r="H278" s="701"/>
      <c r="I278" s="212"/>
      <c r="J278" s="130">
        <v>934</v>
      </c>
    </row>
    <row r="279" spans="1:10" s="302" customFormat="1" ht="15" customHeight="1">
      <c r="A279" s="364" t="s">
        <v>766</v>
      </c>
      <c r="B279" s="298"/>
      <c r="C279" s="247"/>
      <c r="D279" s="242" t="s">
        <v>479</v>
      </c>
      <c r="E279" s="223" t="s">
        <v>172</v>
      </c>
      <c r="F279" s="305"/>
      <c r="G279" s="305"/>
      <c r="H279" s="223"/>
      <c r="I279" s="301"/>
      <c r="J279" s="301"/>
    </row>
    <row r="280" spans="1:10" ht="15" customHeight="1" thickBot="1">
      <c r="A280" s="364" t="s">
        <v>767</v>
      </c>
      <c r="B280" s="14"/>
      <c r="C280" s="15"/>
      <c r="D280" s="15"/>
      <c r="E280" s="110"/>
      <c r="F280" s="110"/>
      <c r="G280" s="110"/>
      <c r="H280" s="129"/>
      <c r="I280" s="147"/>
      <c r="J280" s="147"/>
    </row>
    <row r="281" spans="1:10" ht="15" customHeight="1" thickBot="1">
      <c r="A281" s="364" t="s">
        <v>768</v>
      </c>
      <c r="B281" s="219" t="s">
        <v>29</v>
      </c>
      <c r="C281" s="7" t="s">
        <v>373</v>
      </c>
      <c r="D281" s="8"/>
      <c r="E281" s="8"/>
      <c r="F281" s="8"/>
      <c r="G281" s="8"/>
      <c r="H281" s="8"/>
      <c r="I281" s="127"/>
      <c r="J281" s="127"/>
    </row>
    <row r="282" spans="1:10" ht="15" customHeight="1">
      <c r="A282" s="364" t="s">
        <v>769</v>
      </c>
      <c r="B282" s="5"/>
      <c r="C282" s="357"/>
      <c r="D282" s="284"/>
      <c r="E282" s="246"/>
      <c r="F282" s="4"/>
      <c r="G282" s="4"/>
      <c r="H282" s="4"/>
      <c r="I282" s="282"/>
      <c r="J282" s="282"/>
    </row>
    <row r="283" spans="1:10" s="317" customFormat="1" ht="15" customHeight="1">
      <c r="A283" s="364" t="s">
        <v>770</v>
      </c>
      <c r="B283" s="312"/>
      <c r="C283" s="313" t="s">
        <v>445</v>
      </c>
      <c r="D283" s="314" t="s">
        <v>446</v>
      </c>
      <c r="E283" s="323"/>
      <c r="F283" s="323"/>
      <c r="G283" s="323"/>
      <c r="H283" s="315"/>
      <c r="I283" s="316"/>
      <c r="J283" s="316"/>
    </row>
    <row r="284" spans="1:10" s="302" customFormat="1" ht="15" customHeight="1">
      <c r="A284" s="364" t="s">
        <v>771</v>
      </c>
      <c r="B284" s="298"/>
      <c r="C284" s="242"/>
      <c r="D284" s="242" t="s">
        <v>447</v>
      </c>
      <c r="E284" s="223" t="s">
        <v>161</v>
      </c>
      <c r="F284" s="305"/>
      <c r="G284" s="305"/>
      <c r="H284" s="223"/>
      <c r="I284" s="301"/>
      <c r="J284" s="301"/>
    </row>
    <row r="285" spans="1:10" ht="15" customHeight="1">
      <c r="A285" s="364" t="s">
        <v>772</v>
      </c>
      <c r="B285" s="5"/>
      <c r="C285" s="9"/>
      <c r="D285" s="4"/>
      <c r="E285" s="88" t="s">
        <v>448</v>
      </c>
      <c r="F285" s="12" t="s">
        <v>171</v>
      </c>
      <c r="G285" s="12"/>
      <c r="H285" s="12"/>
      <c r="I285" s="130"/>
      <c r="J285" s="130"/>
    </row>
    <row r="286" spans="1:10" ht="15" customHeight="1">
      <c r="A286" s="364" t="s">
        <v>773</v>
      </c>
      <c r="B286" s="5"/>
      <c r="C286" s="9"/>
      <c r="D286" s="4"/>
      <c r="E286" s="88" t="s">
        <v>449</v>
      </c>
      <c r="F286" s="12" t="s">
        <v>170</v>
      </c>
      <c r="G286" s="12"/>
      <c r="H286" s="12"/>
      <c r="I286" s="130"/>
      <c r="J286" s="130"/>
    </row>
    <row r="287" spans="1:10" s="302" customFormat="1" ht="15" customHeight="1">
      <c r="A287" s="364" t="s">
        <v>774</v>
      </c>
      <c r="B287" s="298"/>
      <c r="C287" s="247"/>
      <c r="D287" s="242" t="s">
        <v>456</v>
      </c>
      <c r="E287" s="223" t="s">
        <v>120</v>
      </c>
      <c r="F287" s="223"/>
      <c r="G287" s="223"/>
      <c r="H287" s="223"/>
      <c r="I287" s="301"/>
      <c r="J287" s="301"/>
    </row>
    <row r="288" spans="1:10" ht="15" customHeight="1">
      <c r="A288" s="364" t="s">
        <v>775</v>
      </c>
      <c r="B288" s="5"/>
      <c r="C288" s="9"/>
      <c r="D288" s="246"/>
      <c r="E288" s="210" t="s">
        <v>457</v>
      </c>
      <c r="F288" s="10" t="s">
        <v>279</v>
      </c>
      <c r="G288" s="10"/>
      <c r="H288" s="10"/>
      <c r="I288" s="148"/>
      <c r="J288" s="148"/>
    </row>
    <row r="289" spans="1:10" ht="15" customHeight="1">
      <c r="A289" s="364" t="s">
        <v>776</v>
      </c>
      <c r="B289" s="5"/>
      <c r="C289" s="9"/>
      <c r="D289" s="246"/>
      <c r="E289" s="210" t="s">
        <v>458</v>
      </c>
      <c r="F289" s="10" t="s">
        <v>459</v>
      </c>
      <c r="G289" s="4"/>
      <c r="H289" s="10"/>
      <c r="I289" s="148"/>
      <c r="J289" s="148"/>
    </row>
    <row r="290" spans="1:10" ht="15" customHeight="1" thickBot="1">
      <c r="A290" s="364" t="s">
        <v>777</v>
      </c>
      <c r="B290" s="222"/>
      <c r="C290" s="16"/>
      <c r="D290" s="12"/>
      <c r="E290" s="10"/>
      <c r="F290" s="10"/>
      <c r="G290" s="10"/>
      <c r="H290" s="10"/>
      <c r="I290" s="148"/>
      <c r="J290" s="148"/>
    </row>
    <row r="291" spans="1:10" ht="15" customHeight="1" thickBot="1">
      <c r="A291" s="364" t="s">
        <v>778</v>
      </c>
      <c r="B291" s="706" t="s">
        <v>484</v>
      </c>
      <c r="C291" s="707"/>
      <c r="D291" s="707"/>
      <c r="E291" s="707"/>
      <c r="F291" s="707"/>
      <c r="G291" s="707"/>
      <c r="H291" s="708"/>
      <c r="I291" s="127">
        <f>SUM(I269,I281)</f>
        <v>625</v>
      </c>
      <c r="J291" s="127">
        <f>SUM(J269,J281)</f>
        <v>1559</v>
      </c>
    </row>
    <row r="292" spans="1:10" ht="15" customHeight="1" thickBot="1">
      <c r="A292" s="364" t="s">
        <v>779</v>
      </c>
      <c r="B292" s="5"/>
      <c r="C292" s="16"/>
      <c r="D292" s="4"/>
      <c r="E292" s="4"/>
      <c r="F292" s="4"/>
      <c r="G292" s="4"/>
      <c r="H292" s="4"/>
      <c r="I292" s="126"/>
      <c r="J292" s="126"/>
    </row>
    <row r="293" spans="1:10" s="87" customFormat="1" ht="15" customHeight="1" thickBot="1">
      <c r="A293" s="364" t="s">
        <v>780</v>
      </c>
      <c r="B293" s="441" t="s">
        <v>1475</v>
      </c>
      <c r="C293" s="442"/>
      <c r="D293" s="348"/>
      <c r="E293" s="348"/>
      <c r="F293" s="348"/>
      <c r="G293" s="348"/>
      <c r="H293" s="443"/>
      <c r="I293" s="350">
        <f>SUM(I295)</f>
        <v>0</v>
      </c>
      <c r="J293" s="350">
        <f>SUM(J295)</f>
        <v>2393</v>
      </c>
    </row>
    <row r="294" spans="1:10" ht="15" customHeight="1" thickBot="1">
      <c r="A294" s="364" t="s">
        <v>781</v>
      </c>
      <c r="B294" s="351"/>
      <c r="I294" s="356"/>
      <c r="J294" s="356"/>
    </row>
    <row r="295" spans="1:10" ht="15" customHeight="1" thickBot="1">
      <c r="A295" s="364" t="s">
        <v>782</v>
      </c>
      <c r="B295" s="219" t="s">
        <v>34</v>
      </c>
      <c r="C295" s="705" t="s">
        <v>1465</v>
      </c>
      <c r="D295" s="705"/>
      <c r="E295" s="705"/>
      <c r="F295" s="705"/>
      <c r="G295" s="705"/>
      <c r="H295" s="705"/>
      <c r="I295" s="127">
        <f>SUM(I296,I299)</f>
        <v>0</v>
      </c>
      <c r="J295" s="127">
        <f>SUM(J296,J299)</f>
        <v>2393</v>
      </c>
    </row>
    <row r="296" spans="1:10" s="327" customFormat="1" ht="15" customHeight="1">
      <c r="A296" s="364" t="s">
        <v>783</v>
      </c>
      <c r="B296" s="324"/>
      <c r="C296" s="313" t="s">
        <v>205</v>
      </c>
      <c r="D296" s="329" t="s">
        <v>176</v>
      </c>
      <c r="E296" s="314"/>
      <c r="F296" s="314"/>
      <c r="G296" s="314"/>
      <c r="H296" s="314"/>
      <c r="I296" s="316">
        <f>SUM(I297:I298)</f>
        <v>0</v>
      </c>
      <c r="J296" s="316">
        <f>SUM(J297:J298)</f>
        <v>2393</v>
      </c>
    </row>
    <row r="297" spans="1:10" ht="15" customHeight="1">
      <c r="A297" s="364" t="s">
        <v>784</v>
      </c>
      <c r="B297" s="5"/>
      <c r="C297" s="16"/>
      <c r="D297" s="210" t="s">
        <v>464</v>
      </c>
      <c r="E297" s="10" t="s">
        <v>1</v>
      </c>
      <c r="F297" s="10"/>
      <c r="G297" s="10"/>
      <c r="H297" s="10"/>
      <c r="I297" s="130"/>
      <c r="J297" s="130"/>
    </row>
    <row r="298" spans="1:10" ht="15" customHeight="1">
      <c r="A298" s="364" t="s">
        <v>785</v>
      </c>
      <c r="B298" s="5"/>
      <c r="C298" s="16"/>
      <c r="D298" s="210" t="s">
        <v>465</v>
      </c>
      <c r="E298" s="10" t="s">
        <v>132</v>
      </c>
      <c r="G298" s="10"/>
      <c r="H298" s="10"/>
      <c r="I298" s="130"/>
      <c r="J298" s="130">
        <v>2393</v>
      </c>
    </row>
    <row r="299" spans="1:10" s="302" customFormat="1" ht="15" customHeight="1">
      <c r="A299" s="364" t="s">
        <v>786</v>
      </c>
      <c r="B299" s="298"/>
      <c r="C299" s="440" t="s">
        <v>1466</v>
      </c>
      <c r="D299" s="329" t="s">
        <v>177</v>
      </c>
      <c r="E299" s="300"/>
      <c r="F299" s="300"/>
      <c r="G299" s="300"/>
      <c r="H299" s="300"/>
      <c r="I299" s="308"/>
      <c r="J299" s="308"/>
    </row>
    <row r="300" spans="1:10" ht="15" customHeight="1" thickBot="1">
      <c r="A300" s="364" t="s">
        <v>787</v>
      </c>
      <c r="B300" s="287"/>
      <c r="C300" s="288"/>
      <c r="D300" s="288"/>
      <c r="E300" s="288"/>
      <c r="F300" s="288"/>
      <c r="G300" s="288"/>
      <c r="H300" s="288"/>
      <c r="I300" s="289"/>
      <c r="J300" s="289"/>
    </row>
    <row r="301" spans="1:10" ht="15" customHeight="1" thickBot="1">
      <c r="A301" s="364" t="s">
        <v>788</v>
      </c>
      <c r="B301" s="706" t="s">
        <v>1491</v>
      </c>
      <c r="C301" s="707"/>
      <c r="D301" s="707"/>
      <c r="E301" s="707"/>
      <c r="F301" s="707"/>
      <c r="G301" s="707"/>
      <c r="H301" s="708"/>
      <c r="I301" s="127">
        <f>SUM(I295)</f>
        <v>0</v>
      </c>
      <c r="J301" s="127">
        <f>SUM(J295)</f>
        <v>2393</v>
      </c>
    </row>
    <row r="302" spans="1:10" ht="15" customHeight="1" thickBot="1">
      <c r="A302" s="364" t="s">
        <v>789</v>
      </c>
      <c r="B302" s="359"/>
      <c r="C302" s="360"/>
      <c r="D302" s="360"/>
      <c r="E302" s="360"/>
      <c r="F302" s="360"/>
      <c r="G302" s="360"/>
      <c r="H302" s="360"/>
      <c r="I302" s="361"/>
      <c r="J302" s="361"/>
    </row>
    <row r="303" spans="1:10" ht="15" customHeight="1" thickBot="1">
      <c r="A303" s="366" t="s">
        <v>790</v>
      </c>
      <c r="B303" s="219" t="s">
        <v>80</v>
      </c>
      <c r="C303" s="705" t="s">
        <v>486</v>
      </c>
      <c r="D303" s="705"/>
      <c r="E303" s="705"/>
      <c r="F303" s="705"/>
      <c r="G303" s="705"/>
      <c r="H303" s="705"/>
      <c r="I303" s="127">
        <v>40285</v>
      </c>
      <c r="J303" s="127">
        <v>41167</v>
      </c>
    </row>
    <row r="304" spans="1:10" ht="15" customHeight="1" thickBot="1">
      <c r="A304" s="365" t="s">
        <v>791</v>
      </c>
      <c r="B304" s="14"/>
      <c r="C304" s="15"/>
      <c r="D304" s="149"/>
      <c r="E304" s="15"/>
      <c r="F304" s="15"/>
      <c r="G304" s="15"/>
      <c r="H304" s="15"/>
      <c r="I304" s="147"/>
      <c r="J304" s="147"/>
    </row>
    <row r="305" spans="1:10" ht="15" customHeight="1" thickBot="1">
      <c r="A305" s="364" t="s">
        <v>792</v>
      </c>
      <c r="B305" s="17" t="s">
        <v>282</v>
      </c>
      <c r="C305" s="8"/>
      <c r="D305" s="8"/>
      <c r="E305" s="8"/>
      <c r="F305" s="8"/>
      <c r="G305" s="8"/>
      <c r="H305" s="8"/>
      <c r="I305" s="127">
        <f>SUM(I329,I339,I341)</f>
        <v>7629</v>
      </c>
      <c r="J305" s="127">
        <f>SUM(J329,J339,J341)</f>
        <v>512</v>
      </c>
    </row>
    <row r="306" spans="1:10" ht="15" customHeight="1" thickBot="1">
      <c r="A306" s="364" t="s">
        <v>793</v>
      </c>
      <c r="B306" s="354"/>
      <c r="C306" s="355"/>
      <c r="D306" s="355"/>
      <c r="E306" s="355"/>
      <c r="F306" s="355"/>
      <c r="G306" s="355"/>
      <c r="H306" s="355"/>
      <c r="I306" s="356"/>
      <c r="J306" s="356"/>
    </row>
    <row r="307" spans="1:10" ht="15" customHeight="1" thickBot="1">
      <c r="A307" s="364" t="s">
        <v>794</v>
      </c>
      <c r="B307" s="17" t="s">
        <v>41</v>
      </c>
      <c r="C307" s="8"/>
      <c r="D307" s="8"/>
      <c r="E307" s="8"/>
      <c r="F307" s="8"/>
      <c r="G307" s="8"/>
      <c r="H307" s="8"/>
      <c r="I307" s="127">
        <f>SUM(I309,I314)</f>
        <v>4980</v>
      </c>
      <c r="J307" s="127">
        <f>SUM(J309,J314)</f>
        <v>0</v>
      </c>
    </row>
    <row r="308" spans="1:10" ht="15" customHeight="1">
      <c r="A308" s="364" t="s">
        <v>795</v>
      </c>
      <c r="B308" s="5"/>
      <c r="C308" s="9"/>
      <c r="D308" s="246"/>
      <c r="E308" s="4"/>
      <c r="F308" s="4"/>
      <c r="G308" s="4"/>
      <c r="H308" s="4"/>
      <c r="I308" s="282"/>
      <c r="J308" s="282"/>
    </row>
    <row r="309" spans="1:10" s="317" customFormat="1" ht="15" customHeight="1">
      <c r="A309" s="364" t="s">
        <v>796</v>
      </c>
      <c r="B309" s="312"/>
      <c r="C309" s="313" t="s">
        <v>115</v>
      </c>
      <c r="D309" s="314" t="s">
        <v>59</v>
      </c>
      <c r="E309" s="315"/>
      <c r="F309" s="315"/>
      <c r="G309" s="315"/>
      <c r="H309" s="315"/>
      <c r="I309" s="316"/>
      <c r="J309" s="316"/>
    </row>
    <row r="310" spans="1:10" s="302" customFormat="1" ht="15" customHeight="1">
      <c r="A310" s="364" t="s">
        <v>797</v>
      </c>
      <c r="B310" s="298"/>
      <c r="C310" s="247"/>
      <c r="D310" s="303" t="s">
        <v>378</v>
      </c>
      <c r="E310" s="223" t="s">
        <v>69</v>
      </c>
      <c r="F310" s="223"/>
      <c r="G310" s="223"/>
      <c r="H310" s="300"/>
      <c r="I310" s="301"/>
      <c r="J310" s="301"/>
    </row>
    <row r="311" spans="1:10" s="302" customFormat="1" ht="15" customHeight="1">
      <c r="A311" s="364" t="s">
        <v>798</v>
      </c>
      <c r="B311" s="298"/>
      <c r="C311" s="247"/>
      <c r="D311" s="303" t="s">
        <v>379</v>
      </c>
      <c r="E311" s="223" t="s">
        <v>1453</v>
      </c>
      <c r="F311" s="223"/>
      <c r="G311" s="223"/>
      <c r="H311" s="300"/>
      <c r="I311" s="301"/>
      <c r="J311" s="301"/>
    </row>
    <row r="312" spans="1:10" s="302" customFormat="1" ht="15" customHeight="1">
      <c r="A312" s="364" t="s">
        <v>799</v>
      </c>
      <c r="B312" s="298"/>
      <c r="C312" s="247"/>
      <c r="D312" s="303" t="s">
        <v>380</v>
      </c>
      <c r="E312" s="300" t="s">
        <v>70</v>
      </c>
      <c r="F312" s="300"/>
      <c r="G312" s="300"/>
      <c r="H312" s="300"/>
      <c r="I312" s="301"/>
      <c r="J312" s="301"/>
    </row>
    <row r="313" spans="1:10" ht="15" customHeight="1">
      <c r="A313" s="364" t="s">
        <v>800</v>
      </c>
      <c r="B313" s="5"/>
      <c r="C313" s="4"/>
      <c r="D313" s="11"/>
      <c r="E313" s="4"/>
      <c r="F313" s="4"/>
      <c r="G313" s="4"/>
      <c r="H313" s="4"/>
      <c r="I313" s="126"/>
      <c r="J313" s="126"/>
    </row>
    <row r="314" spans="1:10" s="317" customFormat="1" ht="15" customHeight="1">
      <c r="A314" s="364" t="s">
        <v>801</v>
      </c>
      <c r="B314" s="312"/>
      <c r="C314" s="313" t="s">
        <v>208</v>
      </c>
      <c r="D314" s="314" t="s">
        <v>420</v>
      </c>
      <c r="E314" s="315"/>
      <c r="F314" s="315"/>
      <c r="G314" s="315"/>
      <c r="H314" s="315"/>
      <c r="I314" s="316">
        <f>SUM(I315,I317)</f>
        <v>4980</v>
      </c>
      <c r="J314" s="316">
        <f>SUM(J315,J317)</f>
        <v>0</v>
      </c>
    </row>
    <row r="315" spans="1:10" s="302" customFormat="1" ht="15" customHeight="1">
      <c r="A315" s="364" t="s">
        <v>802</v>
      </c>
      <c r="B315" s="298"/>
      <c r="C315" s="247"/>
      <c r="D315" s="242" t="s">
        <v>421</v>
      </c>
      <c r="E315" s="223" t="s">
        <v>160</v>
      </c>
      <c r="F315" s="305"/>
      <c r="G315" s="305"/>
      <c r="H315" s="223"/>
      <c r="I315" s="301">
        <f>SUM(I316)</f>
        <v>4980</v>
      </c>
      <c r="J315" s="301">
        <f>SUM(J316)</f>
        <v>0</v>
      </c>
    </row>
    <row r="316" spans="1:10" ht="15" customHeight="1">
      <c r="A316" s="364" t="s">
        <v>803</v>
      </c>
      <c r="B316" s="5"/>
      <c r="C316" s="4"/>
      <c r="D316" s="4"/>
      <c r="E316" s="16" t="s">
        <v>483</v>
      </c>
      <c r="F316" s="700" t="s">
        <v>283</v>
      </c>
      <c r="G316" s="700"/>
      <c r="H316" s="701"/>
      <c r="I316" s="130">
        <v>4980</v>
      </c>
      <c r="J316" s="130"/>
    </row>
    <row r="317" spans="1:10" s="302" customFormat="1" ht="15" customHeight="1">
      <c r="A317" s="364" t="s">
        <v>804</v>
      </c>
      <c r="B317" s="298"/>
      <c r="C317" s="247"/>
      <c r="D317" s="242" t="s">
        <v>479</v>
      </c>
      <c r="E317" s="223" t="s">
        <v>172</v>
      </c>
      <c r="F317" s="305"/>
      <c r="G317" s="305"/>
      <c r="H317" s="223"/>
      <c r="I317" s="301"/>
      <c r="J317" s="301"/>
    </row>
    <row r="318" spans="1:10" ht="15" customHeight="1" thickBot="1">
      <c r="A318" s="364" t="s">
        <v>805</v>
      </c>
      <c r="B318" s="14"/>
      <c r="C318" s="15"/>
      <c r="D318" s="15"/>
      <c r="E318" s="110"/>
      <c r="F318" s="110"/>
      <c r="G318" s="110"/>
      <c r="H318" s="129"/>
      <c r="I318" s="147"/>
      <c r="J318" s="147"/>
    </row>
    <row r="319" spans="1:10" ht="15" customHeight="1" thickBot="1">
      <c r="A319" s="364" t="s">
        <v>806</v>
      </c>
      <c r="B319" s="219" t="s">
        <v>29</v>
      </c>
      <c r="C319" s="7" t="s">
        <v>373</v>
      </c>
      <c r="D319" s="8"/>
      <c r="E319" s="8"/>
      <c r="F319" s="8"/>
      <c r="G319" s="8"/>
      <c r="H319" s="8"/>
      <c r="I319" s="127"/>
      <c r="J319" s="127"/>
    </row>
    <row r="320" spans="1:10" ht="15" customHeight="1">
      <c r="A320" s="364" t="s">
        <v>807</v>
      </c>
      <c r="B320" s="5"/>
      <c r="C320" s="357"/>
      <c r="D320" s="284"/>
      <c r="E320" s="246"/>
      <c r="F320" s="4"/>
      <c r="G320" s="4"/>
      <c r="H320" s="4"/>
      <c r="I320" s="282"/>
      <c r="J320" s="282"/>
    </row>
    <row r="321" spans="1:10" s="317" customFormat="1" ht="15" customHeight="1">
      <c r="A321" s="364" t="s">
        <v>808</v>
      </c>
      <c r="B321" s="312"/>
      <c r="C321" s="313" t="s">
        <v>445</v>
      </c>
      <c r="D321" s="314" t="s">
        <v>446</v>
      </c>
      <c r="E321" s="323"/>
      <c r="F321" s="323"/>
      <c r="G321" s="323"/>
      <c r="H321" s="315"/>
      <c r="I321" s="316"/>
      <c r="J321" s="316"/>
    </row>
    <row r="322" spans="1:10" s="302" customFormat="1" ht="15" customHeight="1">
      <c r="A322" s="364" t="s">
        <v>809</v>
      </c>
      <c r="B322" s="298"/>
      <c r="C322" s="242"/>
      <c r="D322" s="242" t="s">
        <v>447</v>
      </c>
      <c r="E322" s="223" t="s">
        <v>161</v>
      </c>
      <c r="F322" s="305"/>
      <c r="G322" s="305"/>
      <c r="H322" s="223"/>
      <c r="I322" s="301"/>
      <c r="J322" s="301"/>
    </row>
    <row r="323" spans="1:10" ht="15" customHeight="1">
      <c r="A323" s="364" t="s">
        <v>810</v>
      </c>
      <c r="B323" s="5"/>
      <c r="C323" s="9"/>
      <c r="D323" s="4"/>
      <c r="E323" s="88" t="s">
        <v>448</v>
      </c>
      <c r="F323" s="12" t="s">
        <v>171</v>
      </c>
      <c r="G323" s="12"/>
      <c r="H323" s="12"/>
      <c r="I323" s="130"/>
      <c r="J323" s="130"/>
    </row>
    <row r="324" spans="1:10" ht="15" customHeight="1">
      <c r="A324" s="364" t="s">
        <v>811</v>
      </c>
      <c r="B324" s="5"/>
      <c r="C324" s="9"/>
      <c r="D324" s="4"/>
      <c r="E324" s="88" t="s">
        <v>449</v>
      </c>
      <c r="F324" s="12" t="s">
        <v>170</v>
      </c>
      <c r="G324" s="12"/>
      <c r="H324" s="12"/>
      <c r="I324" s="130"/>
      <c r="J324" s="130"/>
    </row>
    <row r="325" spans="1:10" s="302" customFormat="1" ht="15" customHeight="1">
      <c r="A325" s="364" t="s">
        <v>812</v>
      </c>
      <c r="B325" s="298"/>
      <c r="C325" s="247"/>
      <c r="D325" s="242" t="s">
        <v>456</v>
      </c>
      <c r="E325" s="223" t="s">
        <v>120</v>
      </c>
      <c r="F325" s="223"/>
      <c r="G325" s="223"/>
      <c r="H325" s="223"/>
      <c r="I325" s="301"/>
      <c r="J325" s="301"/>
    </row>
    <row r="326" spans="1:10" ht="15" customHeight="1">
      <c r="A326" s="364" t="s">
        <v>813</v>
      </c>
      <c r="B326" s="5"/>
      <c r="C326" s="9"/>
      <c r="D326" s="246"/>
      <c r="E326" s="210" t="s">
        <v>457</v>
      </c>
      <c r="F326" s="10" t="s">
        <v>279</v>
      </c>
      <c r="G326" s="10"/>
      <c r="H326" s="10"/>
      <c r="I326" s="148"/>
      <c r="J326" s="148"/>
    </row>
    <row r="327" spans="1:10" ht="15" customHeight="1">
      <c r="A327" s="364" t="s">
        <v>814</v>
      </c>
      <c r="B327" s="5"/>
      <c r="C327" s="9"/>
      <c r="D327" s="246"/>
      <c r="E327" s="210" t="s">
        <v>458</v>
      </c>
      <c r="F327" s="10" t="s">
        <v>459</v>
      </c>
      <c r="G327" s="4"/>
      <c r="H327" s="10"/>
      <c r="I327" s="148"/>
      <c r="J327" s="148"/>
    </row>
    <row r="328" spans="1:10" ht="15" customHeight="1" thickBot="1">
      <c r="A328" s="364" t="s">
        <v>815</v>
      </c>
      <c r="B328" s="222"/>
      <c r="C328" s="16"/>
      <c r="D328" s="12"/>
      <c r="E328" s="10"/>
      <c r="F328" s="10"/>
      <c r="G328" s="10"/>
      <c r="H328" s="10"/>
      <c r="I328" s="148"/>
      <c r="J328" s="148"/>
    </row>
    <row r="329" spans="1:10" ht="15" customHeight="1" thickBot="1">
      <c r="A329" s="364" t="s">
        <v>816</v>
      </c>
      <c r="B329" s="706" t="s">
        <v>485</v>
      </c>
      <c r="C329" s="707"/>
      <c r="D329" s="707"/>
      <c r="E329" s="707"/>
      <c r="F329" s="707"/>
      <c r="G329" s="707"/>
      <c r="H329" s="708"/>
      <c r="I329" s="127">
        <f>SUM(I307,I319)</f>
        <v>4980</v>
      </c>
      <c r="J329" s="127">
        <f>SUM(J307,J319)</f>
        <v>0</v>
      </c>
    </row>
    <row r="330" spans="1:10" ht="15" customHeight="1" thickBot="1">
      <c r="A330" s="364" t="s">
        <v>817</v>
      </c>
      <c r="B330" s="5"/>
      <c r="C330" s="16"/>
      <c r="D330" s="4"/>
      <c r="E330" s="4"/>
      <c r="F330" s="4"/>
      <c r="G330" s="4"/>
      <c r="H330" s="4"/>
      <c r="I330" s="126"/>
      <c r="J330" s="126"/>
    </row>
    <row r="331" spans="1:10" s="87" customFormat="1" ht="15" customHeight="1" thickBot="1">
      <c r="A331" s="364" t="s">
        <v>818</v>
      </c>
      <c r="B331" s="441" t="s">
        <v>1476</v>
      </c>
      <c r="C331" s="442"/>
      <c r="D331" s="348"/>
      <c r="E331" s="348"/>
      <c r="F331" s="348"/>
      <c r="G331" s="348"/>
      <c r="H331" s="443"/>
      <c r="I331" s="350">
        <f>SUM(I333)</f>
        <v>0</v>
      </c>
      <c r="J331" s="350">
        <f>SUM(J333)</f>
        <v>512</v>
      </c>
    </row>
    <row r="332" spans="1:10" ht="15" customHeight="1" thickBot="1">
      <c r="A332" s="364" t="s">
        <v>819</v>
      </c>
      <c r="B332" s="351"/>
      <c r="I332" s="356"/>
      <c r="J332" s="356"/>
    </row>
    <row r="333" spans="1:10" ht="15" customHeight="1" thickBot="1">
      <c r="A333" s="364" t="s">
        <v>820</v>
      </c>
      <c r="B333" s="219" t="s">
        <v>34</v>
      </c>
      <c r="C333" s="705" t="s">
        <v>1465</v>
      </c>
      <c r="D333" s="705"/>
      <c r="E333" s="705"/>
      <c r="F333" s="705"/>
      <c r="G333" s="705"/>
      <c r="H333" s="705"/>
      <c r="I333" s="127">
        <f>SUM(I334,I337)</f>
        <v>0</v>
      </c>
      <c r="J333" s="127">
        <f>SUM(J334,J337)</f>
        <v>512</v>
      </c>
    </row>
    <row r="334" spans="1:10" s="327" customFormat="1" ht="15" customHeight="1">
      <c r="A334" s="364" t="s">
        <v>821</v>
      </c>
      <c r="B334" s="324"/>
      <c r="C334" s="313" t="s">
        <v>205</v>
      </c>
      <c r="D334" s="329" t="s">
        <v>176</v>
      </c>
      <c r="E334" s="314"/>
      <c r="F334" s="314"/>
      <c r="G334" s="314"/>
      <c r="H334" s="314"/>
      <c r="I334" s="316">
        <f>SUM(I335:I336)</f>
        <v>0</v>
      </c>
      <c r="J334" s="316">
        <f>SUM(J335:J336)</f>
        <v>512</v>
      </c>
    </row>
    <row r="335" spans="1:10" ht="15" customHeight="1">
      <c r="A335" s="364" t="s">
        <v>822</v>
      </c>
      <c r="B335" s="5"/>
      <c r="C335" s="16"/>
      <c r="D335" s="210" t="s">
        <v>464</v>
      </c>
      <c r="E335" s="10" t="s">
        <v>1</v>
      </c>
      <c r="F335" s="10"/>
      <c r="G335" s="10"/>
      <c r="H335" s="10"/>
      <c r="I335" s="130"/>
      <c r="J335" s="130"/>
    </row>
    <row r="336" spans="1:10" ht="15" customHeight="1">
      <c r="A336" s="364" t="s">
        <v>823</v>
      </c>
      <c r="B336" s="5"/>
      <c r="C336" s="16"/>
      <c r="D336" s="210" t="s">
        <v>465</v>
      </c>
      <c r="E336" s="10" t="s">
        <v>132</v>
      </c>
      <c r="G336" s="10"/>
      <c r="H336" s="10"/>
      <c r="I336" s="130"/>
      <c r="J336" s="130">
        <v>512</v>
      </c>
    </row>
    <row r="337" spans="1:10" s="302" customFormat="1" ht="15" customHeight="1">
      <c r="A337" s="364" t="s">
        <v>824</v>
      </c>
      <c r="B337" s="298"/>
      <c r="C337" s="440" t="s">
        <v>1466</v>
      </c>
      <c r="D337" s="329" t="s">
        <v>177</v>
      </c>
      <c r="E337" s="300"/>
      <c r="F337" s="300"/>
      <c r="G337" s="300"/>
      <c r="H337" s="300"/>
      <c r="I337" s="308"/>
      <c r="J337" s="308"/>
    </row>
    <row r="338" spans="1:10" ht="15" customHeight="1" thickBot="1">
      <c r="A338" s="364" t="s">
        <v>825</v>
      </c>
      <c r="B338" s="287"/>
      <c r="C338" s="288"/>
      <c r="D338" s="288"/>
      <c r="E338" s="288"/>
      <c r="F338" s="288"/>
      <c r="G338" s="288"/>
      <c r="H338" s="288"/>
      <c r="I338" s="289"/>
      <c r="J338" s="289"/>
    </row>
    <row r="339" spans="1:10" ht="15" customHeight="1" thickBot="1">
      <c r="A339" s="364" t="s">
        <v>826</v>
      </c>
      <c r="B339" s="706" t="s">
        <v>1492</v>
      </c>
      <c r="C339" s="707"/>
      <c r="D339" s="707"/>
      <c r="E339" s="707"/>
      <c r="F339" s="707"/>
      <c r="G339" s="707"/>
      <c r="H339" s="708"/>
      <c r="I339" s="127">
        <f>SUM(I333)</f>
        <v>0</v>
      </c>
      <c r="J339" s="127">
        <f>SUM(J333)</f>
        <v>512</v>
      </c>
    </row>
    <row r="340" spans="1:10" ht="15" customHeight="1" thickBot="1">
      <c r="A340" s="364" t="s">
        <v>827</v>
      </c>
      <c r="B340" s="359"/>
      <c r="C340" s="360"/>
      <c r="D340" s="360"/>
      <c r="E340" s="360"/>
      <c r="F340" s="360"/>
      <c r="G340" s="360"/>
      <c r="H340" s="360"/>
      <c r="I340" s="361"/>
      <c r="J340" s="361"/>
    </row>
    <row r="341" spans="1:10" ht="15" customHeight="1" thickBot="1">
      <c r="A341" s="366" t="s">
        <v>828</v>
      </c>
      <c r="B341" s="219" t="s">
        <v>80</v>
      </c>
      <c r="C341" s="705" t="s">
        <v>486</v>
      </c>
      <c r="D341" s="705"/>
      <c r="E341" s="705"/>
      <c r="F341" s="705"/>
      <c r="G341" s="705"/>
      <c r="H341" s="705"/>
      <c r="I341" s="127">
        <v>2649</v>
      </c>
      <c r="J341" s="127">
        <v>0</v>
      </c>
    </row>
    <row r="342" spans="1:10" ht="15" customHeight="1" thickBot="1">
      <c r="A342" s="365" t="s">
        <v>829</v>
      </c>
      <c r="B342" s="14"/>
      <c r="C342" s="15"/>
      <c r="D342" s="149"/>
      <c r="E342" s="15"/>
      <c r="F342" s="15"/>
      <c r="G342" s="15"/>
      <c r="H342" s="15"/>
      <c r="I342" s="147"/>
      <c r="J342" s="147"/>
    </row>
    <row r="343" spans="1:10" ht="15" customHeight="1" thickBot="1">
      <c r="A343" s="364" t="s">
        <v>830</v>
      </c>
      <c r="B343" s="17" t="s">
        <v>309</v>
      </c>
      <c r="C343" s="8"/>
      <c r="D343" s="8"/>
      <c r="E343" s="8"/>
      <c r="F343" s="8"/>
      <c r="G343" s="8"/>
      <c r="H343" s="8"/>
      <c r="I343" s="127">
        <f>SUM(I366,I376,I378)</f>
        <v>138416</v>
      </c>
      <c r="J343" s="127">
        <f>SUM(J366,J376,J378)</f>
        <v>164928</v>
      </c>
    </row>
    <row r="344" spans="1:10" ht="15" customHeight="1" thickBot="1">
      <c r="A344" s="364" t="s">
        <v>831</v>
      </c>
      <c r="B344" s="354"/>
      <c r="C344" s="355"/>
      <c r="D344" s="355"/>
      <c r="E344" s="355"/>
      <c r="F344" s="355"/>
      <c r="G344" s="355"/>
      <c r="H344" s="355"/>
      <c r="I344" s="356"/>
      <c r="J344" s="356"/>
    </row>
    <row r="345" spans="1:10" ht="15" customHeight="1" thickBot="1">
      <c r="A345" s="364" t="s">
        <v>832</v>
      </c>
      <c r="B345" s="17" t="s">
        <v>41</v>
      </c>
      <c r="C345" s="8"/>
      <c r="D345" s="8"/>
      <c r="E345" s="8"/>
      <c r="F345" s="8"/>
      <c r="G345" s="8"/>
      <c r="H345" s="8"/>
      <c r="I345" s="127">
        <f>SUM(I347,I352)</f>
        <v>122629</v>
      </c>
      <c r="J345" s="127">
        <f>SUM(J347,J352)</f>
        <v>122629</v>
      </c>
    </row>
    <row r="346" spans="1:10" ht="15" customHeight="1">
      <c r="A346" s="364" t="s">
        <v>833</v>
      </c>
      <c r="B346" s="5"/>
      <c r="C346" s="9"/>
      <c r="D346" s="246"/>
      <c r="E346" s="4"/>
      <c r="F346" s="4"/>
      <c r="G346" s="4"/>
      <c r="H346" s="4"/>
      <c r="I346" s="282"/>
      <c r="J346" s="282"/>
    </row>
    <row r="347" spans="1:10" s="317" customFormat="1" ht="15" customHeight="1">
      <c r="A347" s="364" t="s">
        <v>834</v>
      </c>
      <c r="B347" s="312"/>
      <c r="C347" s="313" t="s">
        <v>115</v>
      </c>
      <c r="D347" s="314" t="s">
        <v>59</v>
      </c>
      <c r="E347" s="315"/>
      <c r="F347" s="315"/>
      <c r="G347" s="315"/>
      <c r="H347" s="315"/>
      <c r="I347" s="316">
        <f>SUM(I348:I349)</f>
        <v>122629</v>
      </c>
      <c r="J347" s="316">
        <f>SUM(J348:J349)</f>
        <v>122629</v>
      </c>
    </row>
    <row r="348" spans="1:10" s="302" customFormat="1" ht="15" customHeight="1">
      <c r="A348" s="364" t="s">
        <v>835</v>
      </c>
      <c r="B348" s="298"/>
      <c r="C348" s="247"/>
      <c r="D348" s="303" t="s">
        <v>378</v>
      </c>
      <c r="E348" s="223" t="s">
        <v>69</v>
      </c>
      <c r="F348" s="223"/>
      <c r="G348" s="223"/>
      <c r="H348" s="300"/>
      <c r="I348" s="301">
        <v>103754</v>
      </c>
      <c r="J348" s="301">
        <v>103754</v>
      </c>
    </row>
    <row r="349" spans="1:10" s="302" customFormat="1" ht="15" customHeight="1">
      <c r="A349" s="364" t="s">
        <v>836</v>
      </c>
      <c r="B349" s="298"/>
      <c r="C349" s="247"/>
      <c r="D349" s="303" t="s">
        <v>379</v>
      </c>
      <c r="E349" s="223" t="s">
        <v>1453</v>
      </c>
      <c r="F349" s="223"/>
      <c r="G349" s="223"/>
      <c r="H349" s="300"/>
      <c r="I349" s="301">
        <v>18875</v>
      </c>
      <c r="J349" s="301">
        <v>18875</v>
      </c>
    </row>
    <row r="350" spans="1:10" s="302" customFormat="1" ht="15" customHeight="1">
      <c r="A350" s="364" t="s">
        <v>837</v>
      </c>
      <c r="B350" s="298"/>
      <c r="C350" s="247"/>
      <c r="D350" s="303" t="s">
        <v>380</v>
      </c>
      <c r="E350" s="300" t="s">
        <v>70</v>
      </c>
      <c r="F350" s="300"/>
      <c r="G350" s="300"/>
      <c r="H350" s="300"/>
      <c r="I350" s="301"/>
      <c r="J350" s="301"/>
    </row>
    <row r="351" spans="1:10" ht="15" customHeight="1">
      <c r="A351" s="364" t="s">
        <v>838</v>
      </c>
      <c r="B351" s="5"/>
      <c r="C351" s="4"/>
      <c r="D351" s="11"/>
      <c r="E351" s="4"/>
      <c r="F351" s="4"/>
      <c r="G351" s="4"/>
      <c r="H351" s="4"/>
      <c r="I351" s="126"/>
      <c r="J351" s="126"/>
    </row>
    <row r="352" spans="1:10" s="317" customFormat="1" ht="15" customHeight="1">
      <c r="A352" s="364" t="s">
        <v>839</v>
      </c>
      <c r="B352" s="312"/>
      <c r="C352" s="313" t="s">
        <v>208</v>
      </c>
      <c r="D352" s="314" t="s">
        <v>420</v>
      </c>
      <c r="E352" s="315"/>
      <c r="F352" s="315"/>
      <c r="G352" s="315"/>
      <c r="H352" s="315"/>
      <c r="I352" s="316"/>
      <c r="J352" s="316"/>
    </row>
    <row r="353" spans="1:10" s="302" customFormat="1" ht="15" customHeight="1">
      <c r="A353" s="364" t="s">
        <v>840</v>
      </c>
      <c r="B353" s="298"/>
      <c r="C353" s="247"/>
      <c r="D353" s="242" t="s">
        <v>421</v>
      </c>
      <c r="E353" s="223" t="s">
        <v>160</v>
      </c>
      <c r="F353" s="305"/>
      <c r="G353" s="305"/>
      <c r="H353" s="223"/>
      <c r="I353" s="301"/>
      <c r="J353" s="301"/>
    </row>
    <row r="354" spans="1:10" s="302" customFormat="1" ht="15" customHeight="1">
      <c r="A354" s="364" t="s">
        <v>841</v>
      </c>
      <c r="B354" s="298"/>
      <c r="C354" s="247"/>
      <c r="D354" s="242" t="s">
        <v>479</v>
      </c>
      <c r="E354" s="223" t="s">
        <v>172</v>
      </c>
      <c r="F354" s="305"/>
      <c r="G354" s="305"/>
      <c r="H354" s="223"/>
      <c r="I354" s="301"/>
      <c r="J354" s="301"/>
    </row>
    <row r="355" spans="1:10" ht="15" customHeight="1" thickBot="1">
      <c r="A355" s="364" t="s">
        <v>842</v>
      </c>
      <c r="B355" s="14"/>
      <c r="C355" s="15"/>
      <c r="D355" s="15"/>
      <c r="E355" s="110"/>
      <c r="F355" s="110"/>
      <c r="G355" s="110"/>
      <c r="H355" s="129"/>
      <c r="I355" s="147"/>
      <c r="J355" s="147"/>
    </row>
    <row r="356" spans="1:10" ht="15" customHeight="1" thickBot="1">
      <c r="A356" s="364" t="s">
        <v>843</v>
      </c>
      <c r="B356" s="219" t="s">
        <v>29</v>
      </c>
      <c r="C356" s="7" t="s">
        <v>373</v>
      </c>
      <c r="D356" s="8"/>
      <c r="E356" s="8"/>
      <c r="F356" s="8"/>
      <c r="G356" s="8"/>
      <c r="H356" s="8"/>
      <c r="I356" s="127"/>
      <c r="J356" s="127"/>
    </row>
    <row r="357" spans="1:10" ht="15" customHeight="1">
      <c r="A357" s="364" t="s">
        <v>844</v>
      </c>
      <c r="B357" s="5"/>
      <c r="C357" s="357"/>
      <c r="D357" s="284"/>
      <c r="E357" s="246"/>
      <c r="F357" s="4"/>
      <c r="G357" s="4"/>
      <c r="H357" s="4"/>
      <c r="I357" s="282"/>
      <c r="J357" s="282"/>
    </row>
    <row r="358" spans="1:10" s="317" customFormat="1" ht="15" customHeight="1">
      <c r="A358" s="364" t="s">
        <v>845</v>
      </c>
      <c r="B358" s="312"/>
      <c r="C358" s="313" t="s">
        <v>445</v>
      </c>
      <c r="D358" s="314" t="s">
        <v>446</v>
      </c>
      <c r="E358" s="323"/>
      <c r="F358" s="323"/>
      <c r="G358" s="323"/>
      <c r="H358" s="315"/>
      <c r="I358" s="316"/>
      <c r="J358" s="316"/>
    </row>
    <row r="359" spans="1:10" s="302" customFormat="1" ht="15" customHeight="1">
      <c r="A359" s="364" t="s">
        <v>846</v>
      </c>
      <c r="B359" s="298"/>
      <c r="C359" s="242"/>
      <c r="D359" s="242" t="s">
        <v>447</v>
      </c>
      <c r="E359" s="223" t="s">
        <v>161</v>
      </c>
      <c r="F359" s="305"/>
      <c r="G359" s="305"/>
      <c r="H359" s="223"/>
      <c r="I359" s="301"/>
      <c r="J359" s="301"/>
    </row>
    <row r="360" spans="1:10" ht="15" customHeight="1">
      <c r="A360" s="364" t="s">
        <v>847</v>
      </c>
      <c r="B360" s="5"/>
      <c r="C360" s="9"/>
      <c r="D360" s="4"/>
      <c r="E360" s="88" t="s">
        <v>448</v>
      </c>
      <c r="F360" s="12" t="s">
        <v>171</v>
      </c>
      <c r="G360" s="12"/>
      <c r="H360" s="12"/>
      <c r="I360" s="130"/>
      <c r="J360" s="130"/>
    </row>
    <row r="361" spans="1:10" ht="15" customHeight="1">
      <c r="A361" s="364" t="s">
        <v>848</v>
      </c>
      <c r="B361" s="5"/>
      <c r="C361" s="9"/>
      <c r="D361" s="4"/>
      <c r="E361" s="88" t="s">
        <v>449</v>
      </c>
      <c r="F361" s="12" t="s">
        <v>170</v>
      </c>
      <c r="G361" s="12"/>
      <c r="H361" s="12"/>
      <c r="I361" s="130"/>
      <c r="J361" s="130"/>
    </row>
    <row r="362" spans="1:10" s="302" customFormat="1" ht="15" customHeight="1">
      <c r="A362" s="364" t="s">
        <v>849</v>
      </c>
      <c r="B362" s="298"/>
      <c r="C362" s="247"/>
      <c r="D362" s="242" t="s">
        <v>456</v>
      </c>
      <c r="E362" s="223" t="s">
        <v>120</v>
      </c>
      <c r="F362" s="223"/>
      <c r="G362" s="223"/>
      <c r="H362" s="223"/>
      <c r="I362" s="301"/>
      <c r="J362" s="301"/>
    </row>
    <row r="363" spans="1:10" ht="15" customHeight="1">
      <c r="A363" s="364" t="s">
        <v>850</v>
      </c>
      <c r="B363" s="5"/>
      <c r="C363" s="9"/>
      <c r="D363" s="246"/>
      <c r="E363" s="210" t="s">
        <v>457</v>
      </c>
      <c r="F363" s="10" t="s">
        <v>279</v>
      </c>
      <c r="G363" s="10"/>
      <c r="H363" s="10"/>
      <c r="I363" s="148"/>
      <c r="J363" s="148"/>
    </row>
    <row r="364" spans="1:10" ht="15" customHeight="1">
      <c r="A364" s="364" t="s">
        <v>851</v>
      </c>
      <c r="B364" s="5"/>
      <c r="C364" s="9"/>
      <c r="D364" s="246"/>
      <c r="E364" s="210" t="s">
        <v>458</v>
      </c>
      <c r="F364" s="10" t="s">
        <v>459</v>
      </c>
      <c r="G364" s="4"/>
      <c r="H364" s="10"/>
      <c r="I364" s="148"/>
      <c r="J364" s="148"/>
    </row>
    <row r="365" spans="1:10" ht="15" customHeight="1" thickBot="1">
      <c r="A365" s="364" t="s">
        <v>852</v>
      </c>
      <c r="B365" s="222"/>
      <c r="C365" s="16"/>
      <c r="D365" s="12"/>
      <c r="E365" s="10"/>
      <c r="F365" s="10"/>
      <c r="G365" s="10"/>
      <c r="H365" s="10"/>
      <c r="I365" s="148"/>
      <c r="J365" s="148"/>
    </row>
    <row r="366" spans="1:10" ht="15" customHeight="1" thickBot="1">
      <c r="A366" s="364" t="s">
        <v>853</v>
      </c>
      <c r="B366" s="706" t="s">
        <v>487</v>
      </c>
      <c r="C366" s="707"/>
      <c r="D366" s="707"/>
      <c r="E366" s="707"/>
      <c r="F366" s="707"/>
      <c r="G366" s="707"/>
      <c r="H366" s="708"/>
      <c r="I366" s="127">
        <f>SUM(I345,I356)</f>
        <v>122629</v>
      </c>
      <c r="J366" s="127">
        <f>SUM(J345,J356)</f>
        <v>122629</v>
      </c>
    </row>
    <row r="367" spans="1:10" ht="15" customHeight="1" thickBot="1">
      <c r="A367" s="364" t="s">
        <v>854</v>
      </c>
      <c r="B367" s="5"/>
      <c r="C367" s="16"/>
      <c r="D367" s="4"/>
      <c r="E367" s="4"/>
      <c r="F367" s="4"/>
      <c r="G367" s="4"/>
      <c r="H367" s="4"/>
      <c r="I367" s="126"/>
      <c r="J367" s="126"/>
    </row>
    <row r="368" spans="1:10" s="87" customFormat="1" ht="15" customHeight="1" thickBot="1">
      <c r="A368" s="364" t="s">
        <v>855</v>
      </c>
      <c r="B368" s="441" t="s">
        <v>1477</v>
      </c>
      <c r="C368" s="442"/>
      <c r="D368" s="348"/>
      <c r="E368" s="348"/>
      <c r="F368" s="348"/>
      <c r="G368" s="348"/>
      <c r="H368" s="443"/>
      <c r="I368" s="350">
        <f>SUM(I370)</f>
        <v>0</v>
      </c>
      <c r="J368" s="350">
        <f>SUM(J370)</f>
        <v>26512</v>
      </c>
    </row>
    <row r="369" spans="1:10" ht="15" customHeight="1" thickBot="1">
      <c r="A369" s="364" t="s">
        <v>856</v>
      </c>
      <c r="B369" s="351"/>
      <c r="I369" s="356"/>
      <c r="J369" s="356"/>
    </row>
    <row r="370" spans="1:10" ht="15" customHeight="1" thickBot="1">
      <c r="A370" s="364" t="s">
        <v>857</v>
      </c>
      <c r="B370" s="219" t="s">
        <v>34</v>
      </c>
      <c r="C370" s="705" t="s">
        <v>1465</v>
      </c>
      <c r="D370" s="705"/>
      <c r="E370" s="705"/>
      <c r="F370" s="705"/>
      <c r="G370" s="705"/>
      <c r="H370" s="705"/>
      <c r="I370" s="127">
        <f>SUM(I371,I374)</f>
        <v>0</v>
      </c>
      <c r="J370" s="127">
        <f>SUM(J371,J374)</f>
        <v>26512</v>
      </c>
    </row>
    <row r="371" spans="1:10" s="327" customFormat="1" ht="15" customHeight="1">
      <c r="A371" s="364" t="s">
        <v>858</v>
      </c>
      <c r="B371" s="324"/>
      <c r="C371" s="313" t="s">
        <v>205</v>
      </c>
      <c r="D371" s="329" t="s">
        <v>176</v>
      </c>
      <c r="E371" s="314"/>
      <c r="F371" s="314"/>
      <c r="G371" s="314"/>
      <c r="H371" s="314"/>
      <c r="I371" s="316">
        <f>SUM(I372:I373)</f>
        <v>0</v>
      </c>
      <c r="J371" s="316">
        <f>SUM(J372:J373)</f>
        <v>24465</v>
      </c>
    </row>
    <row r="372" spans="1:10" ht="15" customHeight="1">
      <c r="A372" s="364" t="s">
        <v>859</v>
      </c>
      <c r="B372" s="5"/>
      <c r="C372" s="16"/>
      <c r="D372" s="210" t="s">
        <v>464</v>
      </c>
      <c r="E372" s="10" t="s">
        <v>1</v>
      </c>
      <c r="F372" s="10"/>
      <c r="G372" s="10"/>
      <c r="H372" s="10"/>
      <c r="I372" s="130"/>
      <c r="J372" s="130"/>
    </row>
    <row r="373" spans="1:10" ht="15" customHeight="1">
      <c r="A373" s="364" t="s">
        <v>860</v>
      </c>
      <c r="B373" s="5"/>
      <c r="C373" s="16"/>
      <c r="D373" s="210" t="s">
        <v>465</v>
      </c>
      <c r="E373" s="10" t="s">
        <v>132</v>
      </c>
      <c r="G373" s="10"/>
      <c r="H373" s="10"/>
      <c r="I373" s="130"/>
      <c r="J373" s="130">
        <v>24465</v>
      </c>
    </row>
    <row r="374" spans="1:10" s="302" customFormat="1" ht="15" customHeight="1">
      <c r="A374" s="364" t="s">
        <v>861</v>
      </c>
      <c r="B374" s="298"/>
      <c r="C374" s="440" t="s">
        <v>1466</v>
      </c>
      <c r="D374" s="329" t="s">
        <v>177</v>
      </c>
      <c r="E374" s="300"/>
      <c r="F374" s="300"/>
      <c r="G374" s="300"/>
      <c r="H374" s="300"/>
      <c r="I374" s="308"/>
      <c r="J374" s="308">
        <v>2047</v>
      </c>
    </row>
    <row r="375" spans="1:10" ht="15" customHeight="1" thickBot="1">
      <c r="A375" s="364" t="s">
        <v>862</v>
      </c>
      <c r="B375" s="287"/>
      <c r="C375" s="288"/>
      <c r="D375" s="288"/>
      <c r="E375" s="288"/>
      <c r="F375" s="288"/>
      <c r="G375" s="288"/>
      <c r="H375" s="288"/>
      <c r="I375" s="289"/>
      <c r="J375" s="289"/>
    </row>
    <row r="376" spans="1:10" ht="15" customHeight="1" thickBot="1">
      <c r="A376" s="364" t="s">
        <v>863</v>
      </c>
      <c r="B376" s="706" t="s">
        <v>1493</v>
      </c>
      <c r="C376" s="707"/>
      <c r="D376" s="707"/>
      <c r="E376" s="707"/>
      <c r="F376" s="707"/>
      <c r="G376" s="707"/>
      <c r="H376" s="708"/>
      <c r="I376" s="127">
        <f>SUM(I370)</f>
        <v>0</v>
      </c>
      <c r="J376" s="127">
        <f>SUM(J370)</f>
        <v>26512</v>
      </c>
    </row>
    <row r="377" spans="1:10" ht="15" customHeight="1" thickBot="1">
      <c r="A377" s="364" t="s">
        <v>864</v>
      </c>
      <c r="B377" s="359"/>
      <c r="C377" s="360"/>
      <c r="D377" s="360"/>
      <c r="E377" s="360"/>
      <c r="F377" s="360"/>
      <c r="G377" s="360"/>
      <c r="H377" s="360"/>
      <c r="I377" s="361"/>
      <c r="J377" s="361"/>
    </row>
    <row r="378" spans="1:10" ht="15" customHeight="1" thickBot="1">
      <c r="A378" s="366" t="s">
        <v>865</v>
      </c>
      <c r="B378" s="219" t="s">
        <v>80</v>
      </c>
      <c r="C378" s="705" t="s">
        <v>486</v>
      </c>
      <c r="D378" s="705"/>
      <c r="E378" s="705"/>
      <c r="F378" s="705"/>
      <c r="G378" s="705"/>
      <c r="H378" s="705"/>
      <c r="I378" s="127">
        <v>15787</v>
      </c>
      <c r="J378" s="127">
        <v>15787</v>
      </c>
    </row>
    <row r="379" spans="1:10" ht="15" customHeight="1" thickBot="1">
      <c r="A379" s="365" t="s">
        <v>866</v>
      </c>
      <c r="B379" s="14"/>
      <c r="C379" s="15"/>
      <c r="D379" s="149"/>
      <c r="E379" s="15"/>
      <c r="F379" s="15"/>
      <c r="G379" s="15"/>
      <c r="H379" s="15"/>
      <c r="I379" s="147"/>
      <c r="J379" s="147"/>
    </row>
    <row r="380" spans="1:10" ht="15" customHeight="1" thickBot="1">
      <c r="A380" s="364" t="s">
        <v>867</v>
      </c>
      <c r="B380" s="17" t="s">
        <v>310</v>
      </c>
      <c r="C380" s="8"/>
      <c r="D380" s="8"/>
      <c r="E380" s="8"/>
      <c r="F380" s="8"/>
      <c r="G380" s="8"/>
      <c r="H380" s="8"/>
      <c r="I380" s="127">
        <f>SUM(I404,I414,I416)</f>
        <v>28236</v>
      </c>
      <c r="J380" s="127">
        <f>SUM(J404,J414,J416)</f>
        <v>30935</v>
      </c>
    </row>
    <row r="381" spans="1:10" ht="15" customHeight="1" thickBot="1">
      <c r="A381" s="364" t="s">
        <v>868</v>
      </c>
      <c r="B381" s="354"/>
      <c r="C381" s="355"/>
      <c r="D381" s="355"/>
      <c r="E381" s="355"/>
      <c r="F381" s="355"/>
      <c r="G381" s="355"/>
      <c r="H381" s="355"/>
      <c r="I381" s="356"/>
      <c r="J381" s="356"/>
    </row>
    <row r="382" spans="1:10" ht="15" customHeight="1" thickBot="1">
      <c r="A382" s="364" t="s">
        <v>869</v>
      </c>
      <c r="B382" s="17" t="s">
        <v>41</v>
      </c>
      <c r="C382" s="8"/>
      <c r="D382" s="8"/>
      <c r="E382" s="8"/>
      <c r="F382" s="8"/>
      <c r="G382" s="8"/>
      <c r="H382" s="8"/>
      <c r="I382" s="127">
        <f>SUM(I384,I389)</f>
        <v>25240</v>
      </c>
      <c r="J382" s="127">
        <f>SUM(J384,J389)</f>
        <v>25240</v>
      </c>
    </row>
    <row r="383" spans="1:10" ht="15" customHeight="1">
      <c r="A383" s="364" t="s">
        <v>870</v>
      </c>
      <c r="B383" s="5"/>
      <c r="C383" s="9"/>
      <c r="D383" s="246"/>
      <c r="E383" s="4"/>
      <c r="F383" s="4"/>
      <c r="G383" s="4"/>
      <c r="H383" s="4"/>
      <c r="I383" s="282"/>
      <c r="J383" s="282"/>
    </row>
    <row r="384" spans="1:10" s="317" customFormat="1" ht="15" customHeight="1">
      <c r="A384" s="364" t="s">
        <v>871</v>
      </c>
      <c r="B384" s="312"/>
      <c r="C384" s="313" t="s">
        <v>115</v>
      </c>
      <c r="D384" s="314" t="s">
        <v>59</v>
      </c>
      <c r="E384" s="315"/>
      <c r="F384" s="315"/>
      <c r="G384" s="315"/>
      <c r="H384" s="315"/>
      <c r="I384" s="316"/>
      <c r="J384" s="316"/>
    </row>
    <row r="385" spans="1:10" s="302" customFormat="1" ht="15" customHeight="1">
      <c r="A385" s="364" t="s">
        <v>872</v>
      </c>
      <c r="B385" s="298"/>
      <c r="C385" s="247"/>
      <c r="D385" s="303" t="s">
        <v>378</v>
      </c>
      <c r="E385" s="223" t="s">
        <v>69</v>
      </c>
      <c r="F385" s="223"/>
      <c r="G385" s="223"/>
      <c r="H385" s="300"/>
      <c r="I385" s="301"/>
      <c r="J385" s="301"/>
    </row>
    <row r="386" spans="1:10" s="302" customFormat="1" ht="15" customHeight="1">
      <c r="A386" s="364" t="s">
        <v>873</v>
      </c>
      <c r="B386" s="298"/>
      <c r="C386" s="247"/>
      <c r="D386" s="303" t="s">
        <v>379</v>
      </c>
      <c r="E386" s="223" t="s">
        <v>1453</v>
      </c>
      <c r="F386" s="223"/>
      <c r="G386" s="223"/>
      <c r="H386" s="300"/>
      <c r="I386" s="301"/>
      <c r="J386" s="301"/>
    </row>
    <row r="387" spans="1:10" s="302" customFormat="1" ht="15" customHeight="1">
      <c r="A387" s="364" t="s">
        <v>874</v>
      </c>
      <c r="B387" s="298"/>
      <c r="C387" s="247"/>
      <c r="D387" s="303" t="s">
        <v>380</v>
      </c>
      <c r="E387" s="300" t="s">
        <v>70</v>
      </c>
      <c r="F387" s="300"/>
      <c r="G387" s="300"/>
      <c r="H387" s="300"/>
      <c r="I387" s="301"/>
      <c r="J387" s="301"/>
    </row>
    <row r="388" spans="1:10" ht="15" customHeight="1">
      <c r="A388" s="364" t="s">
        <v>875</v>
      </c>
      <c r="B388" s="5"/>
      <c r="C388" s="4"/>
      <c r="D388" s="11"/>
      <c r="E388" s="4"/>
      <c r="F388" s="4"/>
      <c r="G388" s="4"/>
      <c r="H388" s="4"/>
      <c r="I388" s="126"/>
      <c r="J388" s="126"/>
    </row>
    <row r="389" spans="1:10" s="317" customFormat="1" ht="15" customHeight="1">
      <c r="A389" s="364" t="s">
        <v>876</v>
      </c>
      <c r="B389" s="312"/>
      <c r="C389" s="313" t="s">
        <v>208</v>
      </c>
      <c r="D389" s="314" t="s">
        <v>420</v>
      </c>
      <c r="E389" s="315"/>
      <c r="F389" s="315"/>
      <c r="G389" s="315"/>
      <c r="H389" s="315"/>
      <c r="I389" s="316">
        <f>SUM(I390,I392)</f>
        <v>25240</v>
      </c>
      <c r="J389" s="316">
        <f>SUM(J390,J392)</f>
        <v>25240</v>
      </c>
    </row>
    <row r="390" spans="1:10" s="302" customFormat="1" ht="15" customHeight="1">
      <c r="A390" s="364" t="s">
        <v>877</v>
      </c>
      <c r="B390" s="298"/>
      <c r="C390" s="247"/>
      <c r="D390" s="242" t="s">
        <v>421</v>
      </c>
      <c r="E390" s="223" t="s">
        <v>160</v>
      </c>
      <c r="F390" s="305"/>
      <c r="G390" s="305"/>
      <c r="H390" s="223"/>
      <c r="I390" s="301">
        <f>SUM(I391)</f>
        <v>25240</v>
      </c>
      <c r="J390" s="301">
        <f>SUM(J391)</f>
        <v>25240</v>
      </c>
    </row>
    <row r="391" spans="1:10" ht="15" customHeight="1">
      <c r="A391" s="364" t="s">
        <v>878</v>
      </c>
      <c r="B391" s="5"/>
      <c r="C391" s="4"/>
      <c r="D391" s="4"/>
      <c r="E391" s="16" t="s">
        <v>482</v>
      </c>
      <c r="F391" s="700" t="s">
        <v>284</v>
      </c>
      <c r="G391" s="700"/>
      <c r="H391" s="701"/>
      <c r="I391" s="130">
        <v>25240</v>
      </c>
      <c r="J391" s="130">
        <v>25240</v>
      </c>
    </row>
    <row r="392" spans="1:10" s="302" customFormat="1" ht="15" customHeight="1">
      <c r="A392" s="364" t="s">
        <v>879</v>
      </c>
      <c r="B392" s="298"/>
      <c r="C392" s="247"/>
      <c r="D392" s="242" t="s">
        <v>479</v>
      </c>
      <c r="E392" s="223" t="s">
        <v>172</v>
      </c>
      <c r="F392" s="305"/>
      <c r="G392" s="305"/>
      <c r="H392" s="223"/>
      <c r="I392" s="301"/>
      <c r="J392" s="301"/>
    </row>
    <row r="393" spans="1:10" ht="15" customHeight="1" thickBot="1">
      <c r="A393" s="364" t="s">
        <v>880</v>
      </c>
      <c r="B393" s="14"/>
      <c r="C393" s="15"/>
      <c r="D393" s="15"/>
      <c r="E393" s="110"/>
      <c r="F393" s="110"/>
      <c r="G393" s="110"/>
      <c r="H393" s="129"/>
      <c r="I393" s="147"/>
      <c r="J393" s="147"/>
    </row>
    <row r="394" spans="1:10" ht="15" customHeight="1" thickBot="1">
      <c r="A394" s="364" t="s">
        <v>881</v>
      </c>
      <c r="B394" s="219" t="s">
        <v>29</v>
      </c>
      <c r="C394" s="7" t="s">
        <v>373</v>
      </c>
      <c r="D394" s="8"/>
      <c r="E394" s="8"/>
      <c r="F394" s="8"/>
      <c r="G394" s="8"/>
      <c r="H394" s="8"/>
      <c r="I394" s="127"/>
      <c r="J394" s="127"/>
    </row>
    <row r="395" spans="1:10" ht="15" customHeight="1">
      <c r="A395" s="364" t="s">
        <v>882</v>
      </c>
      <c r="B395" s="5"/>
      <c r="C395" s="357"/>
      <c r="D395" s="284"/>
      <c r="E395" s="246"/>
      <c r="F395" s="4"/>
      <c r="G395" s="4"/>
      <c r="H395" s="4"/>
      <c r="I395" s="282"/>
      <c r="J395" s="282"/>
    </row>
    <row r="396" spans="1:10" s="317" customFormat="1" ht="15" customHeight="1">
      <c r="A396" s="364" t="s">
        <v>883</v>
      </c>
      <c r="B396" s="312"/>
      <c r="C396" s="313" t="s">
        <v>445</v>
      </c>
      <c r="D396" s="314" t="s">
        <v>446</v>
      </c>
      <c r="E396" s="323"/>
      <c r="F396" s="323"/>
      <c r="G396" s="323"/>
      <c r="H396" s="315"/>
      <c r="I396" s="316"/>
      <c r="J396" s="316"/>
    </row>
    <row r="397" spans="1:10" s="302" customFormat="1" ht="15" customHeight="1">
      <c r="A397" s="364" t="s">
        <v>884</v>
      </c>
      <c r="B397" s="298"/>
      <c r="C397" s="242"/>
      <c r="D397" s="242" t="s">
        <v>447</v>
      </c>
      <c r="E397" s="223" t="s">
        <v>161</v>
      </c>
      <c r="F397" s="305"/>
      <c r="G397" s="305"/>
      <c r="H397" s="223"/>
      <c r="I397" s="301"/>
      <c r="J397" s="301"/>
    </row>
    <row r="398" spans="1:10" ht="15" customHeight="1">
      <c r="A398" s="364" t="s">
        <v>885</v>
      </c>
      <c r="B398" s="5"/>
      <c r="C398" s="9"/>
      <c r="D398" s="4"/>
      <c r="E398" s="88" t="s">
        <v>448</v>
      </c>
      <c r="F398" s="12" t="s">
        <v>171</v>
      </c>
      <c r="G398" s="12"/>
      <c r="H398" s="12"/>
      <c r="I398" s="130"/>
      <c r="J398" s="130"/>
    </row>
    <row r="399" spans="1:10" ht="15" customHeight="1">
      <c r="A399" s="364" t="s">
        <v>886</v>
      </c>
      <c r="B399" s="5"/>
      <c r="C399" s="9"/>
      <c r="D399" s="4"/>
      <c r="E399" s="88" t="s">
        <v>449</v>
      </c>
      <c r="F399" s="12" t="s">
        <v>170</v>
      </c>
      <c r="G399" s="12"/>
      <c r="H399" s="12"/>
      <c r="I399" s="130"/>
      <c r="J399" s="130"/>
    </row>
    <row r="400" spans="1:10" s="302" customFormat="1" ht="15" customHeight="1">
      <c r="A400" s="364" t="s">
        <v>887</v>
      </c>
      <c r="B400" s="298"/>
      <c r="C400" s="247"/>
      <c r="D400" s="242" t="s">
        <v>456</v>
      </c>
      <c r="E400" s="223" t="s">
        <v>120</v>
      </c>
      <c r="F400" s="223"/>
      <c r="G400" s="223"/>
      <c r="H400" s="223"/>
      <c r="I400" s="301"/>
      <c r="J400" s="301"/>
    </row>
    <row r="401" spans="1:10" ht="15" customHeight="1">
      <c r="A401" s="364" t="s">
        <v>888</v>
      </c>
      <c r="B401" s="5"/>
      <c r="C401" s="9"/>
      <c r="D401" s="246"/>
      <c r="E401" s="210" t="s">
        <v>457</v>
      </c>
      <c r="F401" s="10" t="s">
        <v>279</v>
      </c>
      <c r="G401" s="10"/>
      <c r="H401" s="10"/>
      <c r="I401" s="148"/>
      <c r="J401" s="148"/>
    </row>
    <row r="402" spans="1:10" ht="15" customHeight="1">
      <c r="A402" s="364" t="s">
        <v>889</v>
      </c>
      <c r="B402" s="5"/>
      <c r="C402" s="9"/>
      <c r="D402" s="246"/>
      <c r="E402" s="210" t="s">
        <v>458</v>
      </c>
      <c r="F402" s="10" t="s">
        <v>459</v>
      </c>
      <c r="G402" s="4"/>
      <c r="H402" s="10"/>
      <c r="I402" s="148"/>
      <c r="J402" s="148"/>
    </row>
    <row r="403" spans="1:10" ht="15" customHeight="1" thickBot="1">
      <c r="A403" s="364" t="s">
        <v>890</v>
      </c>
      <c r="B403" s="222"/>
      <c r="C403" s="16"/>
      <c r="D403" s="12"/>
      <c r="E403" s="10"/>
      <c r="F403" s="10"/>
      <c r="G403" s="10"/>
      <c r="H403" s="10"/>
      <c r="I403" s="148"/>
      <c r="J403" s="148"/>
    </row>
    <row r="404" spans="1:10" ht="15" customHeight="1" thickBot="1">
      <c r="A404" s="364" t="s">
        <v>891</v>
      </c>
      <c r="B404" s="706" t="s">
        <v>488</v>
      </c>
      <c r="C404" s="707"/>
      <c r="D404" s="707"/>
      <c r="E404" s="707"/>
      <c r="F404" s="707"/>
      <c r="G404" s="707"/>
      <c r="H404" s="708"/>
      <c r="I404" s="127">
        <f>SUM(I382,I394)</f>
        <v>25240</v>
      </c>
      <c r="J404" s="127">
        <f>SUM(J382,J394)</f>
        <v>25240</v>
      </c>
    </row>
    <row r="405" spans="1:10" ht="15" customHeight="1" thickBot="1">
      <c r="A405" s="364" t="s">
        <v>892</v>
      </c>
      <c r="B405" s="5"/>
      <c r="C405" s="16"/>
      <c r="D405" s="4"/>
      <c r="E405" s="4"/>
      <c r="F405" s="4"/>
      <c r="G405" s="4"/>
      <c r="H405" s="4"/>
      <c r="I405" s="126"/>
      <c r="J405" s="126"/>
    </row>
    <row r="406" spans="1:10" s="87" customFormat="1" ht="15" customHeight="1" thickBot="1">
      <c r="A406" s="364" t="s">
        <v>893</v>
      </c>
      <c r="B406" s="441" t="s">
        <v>1478</v>
      </c>
      <c r="C406" s="442"/>
      <c r="D406" s="348"/>
      <c r="E406" s="348"/>
      <c r="F406" s="348"/>
      <c r="G406" s="348"/>
      <c r="H406" s="443"/>
      <c r="I406" s="350">
        <f>SUM(I408)</f>
        <v>0</v>
      </c>
      <c r="J406" s="350">
        <f>SUM(J408)</f>
        <v>2699</v>
      </c>
    </row>
    <row r="407" spans="1:10" ht="15" customHeight="1" thickBot="1">
      <c r="A407" s="364" t="s">
        <v>894</v>
      </c>
      <c r="B407" s="351"/>
      <c r="I407" s="356"/>
      <c r="J407" s="356"/>
    </row>
    <row r="408" spans="1:10" ht="15" customHeight="1" thickBot="1">
      <c r="A408" s="364" t="s">
        <v>895</v>
      </c>
      <c r="B408" s="219" t="s">
        <v>34</v>
      </c>
      <c r="C408" s="705" t="s">
        <v>1465</v>
      </c>
      <c r="D408" s="705"/>
      <c r="E408" s="705"/>
      <c r="F408" s="705"/>
      <c r="G408" s="705"/>
      <c r="H408" s="705"/>
      <c r="I408" s="127">
        <f>SUM(I409,I412)</f>
        <v>0</v>
      </c>
      <c r="J408" s="127">
        <f>SUM(J409,J412)</f>
        <v>2699</v>
      </c>
    </row>
    <row r="409" spans="1:10" s="327" customFormat="1" ht="15" customHeight="1">
      <c r="A409" s="364" t="s">
        <v>896</v>
      </c>
      <c r="B409" s="324"/>
      <c r="C409" s="313" t="s">
        <v>205</v>
      </c>
      <c r="D409" s="329" t="s">
        <v>176</v>
      </c>
      <c r="E409" s="314"/>
      <c r="F409" s="314"/>
      <c r="G409" s="314"/>
      <c r="H409" s="314"/>
      <c r="I409" s="316">
        <f>SUM(I410:I411)</f>
        <v>0</v>
      </c>
      <c r="J409" s="316">
        <f>SUM(J410:J411)</f>
        <v>2699</v>
      </c>
    </row>
    <row r="410" spans="1:10" ht="15" customHeight="1">
      <c r="A410" s="364" t="s">
        <v>897</v>
      </c>
      <c r="B410" s="5"/>
      <c r="C410" s="16"/>
      <c r="D410" s="210" t="s">
        <v>464</v>
      </c>
      <c r="E410" s="10" t="s">
        <v>1</v>
      </c>
      <c r="F410" s="10"/>
      <c r="G410" s="10"/>
      <c r="H410" s="10"/>
      <c r="I410" s="130"/>
      <c r="J410" s="130"/>
    </row>
    <row r="411" spans="1:10" ht="15" customHeight="1">
      <c r="A411" s="364" t="s">
        <v>898</v>
      </c>
      <c r="B411" s="5"/>
      <c r="C411" s="16"/>
      <c r="D411" s="210" t="s">
        <v>465</v>
      </c>
      <c r="E411" s="10" t="s">
        <v>132</v>
      </c>
      <c r="G411" s="10"/>
      <c r="H411" s="10"/>
      <c r="I411" s="130"/>
      <c r="J411" s="130">
        <v>2699</v>
      </c>
    </row>
    <row r="412" spans="1:10" s="302" customFormat="1" ht="15" customHeight="1">
      <c r="A412" s="364" t="s">
        <v>899</v>
      </c>
      <c r="B412" s="298"/>
      <c r="C412" s="440" t="s">
        <v>1466</v>
      </c>
      <c r="D412" s="329" t="s">
        <v>177</v>
      </c>
      <c r="E412" s="300"/>
      <c r="F412" s="300"/>
      <c r="G412" s="300"/>
      <c r="H412" s="300"/>
      <c r="I412" s="308"/>
      <c r="J412" s="308"/>
    </row>
    <row r="413" spans="1:10" ht="15" customHeight="1" thickBot="1">
      <c r="A413" s="364" t="s">
        <v>900</v>
      </c>
      <c r="B413" s="287"/>
      <c r="C413" s="288"/>
      <c r="D413" s="288"/>
      <c r="E413" s="288"/>
      <c r="F413" s="288"/>
      <c r="G413" s="288"/>
      <c r="H413" s="288"/>
      <c r="I413" s="289"/>
      <c r="J413" s="289"/>
    </row>
    <row r="414" spans="1:10" ht="15" customHeight="1" thickBot="1">
      <c r="A414" s="364" t="s">
        <v>901</v>
      </c>
      <c r="B414" s="706" t="s">
        <v>1494</v>
      </c>
      <c r="C414" s="707"/>
      <c r="D414" s="707"/>
      <c r="E414" s="707"/>
      <c r="F414" s="707"/>
      <c r="G414" s="707"/>
      <c r="H414" s="708"/>
      <c r="I414" s="127">
        <f>SUM(I408)</f>
        <v>0</v>
      </c>
      <c r="J414" s="127">
        <f>SUM(J408)</f>
        <v>2699</v>
      </c>
    </row>
    <row r="415" spans="1:10" ht="15" customHeight="1" thickBot="1">
      <c r="A415" s="364" t="s">
        <v>902</v>
      </c>
      <c r="B415" s="359"/>
      <c r="C415" s="360"/>
      <c r="D415" s="360"/>
      <c r="E415" s="360"/>
      <c r="F415" s="360"/>
      <c r="G415" s="360"/>
      <c r="H415" s="360"/>
      <c r="I415" s="361"/>
      <c r="J415" s="361"/>
    </row>
    <row r="416" spans="1:10" ht="15" customHeight="1" thickBot="1">
      <c r="A416" s="366" t="s">
        <v>903</v>
      </c>
      <c r="B416" s="219" t="s">
        <v>80</v>
      </c>
      <c r="C416" s="705" t="s">
        <v>486</v>
      </c>
      <c r="D416" s="705"/>
      <c r="E416" s="705"/>
      <c r="F416" s="705"/>
      <c r="G416" s="705"/>
      <c r="H416" s="705"/>
      <c r="I416" s="127">
        <v>2996</v>
      </c>
      <c r="J416" s="127">
        <v>2996</v>
      </c>
    </row>
    <row r="417" spans="1:10" ht="15" customHeight="1" thickBot="1">
      <c r="A417" s="365" t="s">
        <v>904</v>
      </c>
      <c r="B417" s="14"/>
      <c r="C417" s="15"/>
      <c r="D417" s="149"/>
      <c r="E417" s="15"/>
      <c r="F417" s="15"/>
      <c r="G417" s="15"/>
      <c r="H417" s="15"/>
      <c r="I417" s="147"/>
      <c r="J417" s="147"/>
    </row>
    <row r="418" spans="1:10" ht="15" customHeight="1" thickBot="1">
      <c r="A418" s="364" t="s">
        <v>905</v>
      </c>
      <c r="B418" s="17" t="s">
        <v>311</v>
      </c>
      <c r="C418" s="8"/>
      <c r="D418" s="8"/>
      <c r="E418" s="8"/>
      <c r="F418" s="8"/>
      <c r="G418" s="8"/>
      <c r="H418" s="8"/>
      <c r="I418" s="127">
        <f>SUM(I442,I452,I454)</f>
        <v>4658</v>
      </c>
      <c r="J418" s="127">
        <f>SUM(J442,J452,J454)</f>
        <v>4658</v>
      </c>
    </row>
    <row r="419" spans="1:10" ht="15" customHeight="1" thickBot="1">
      <c r="A419" s="364" t="s">
        <v>906</v>
      </c>
      <c r="B419" s="354"/>
      <c r="C419" s="355"/>
      <c r="D419" s="355"/>
      <c r="E419" s="355"/>
      <c r="F419" s="355"/>
      <c r="G419" s="355"/>
      <c r="H419" s="355"/>
      <c r="I419" s="356"/>
      <c r="J419" s="356"/>
    </row>
    <row r="420" spans="1:10" ht="15" customHeight="1" thickBot="1">
      <c r="A420" s="364" t="s">
        <v>907</v>
      </c>
      <c r="B420" s="17" t="s">
        <v>41</v>
      </c>
      <c r="C420" s="8"/>
      <c r="D420" s="8"/>
      <c r="E420" s="8"/>
      <c r="F420" s="8"/>
      <c r="G420" s="8"/>
      <c r="H420" s="8"/>
      <c r="I420" s="127">
        <f>SUM(I422,I427)</f>
        <v>4008</v>
      </c>
      <c r="J420" s="127">
        <f>SUM(J422,J427)</f>
        <v>4008</v>
      </c>
    </row>
    <row r="421" spans="1:10" ht="15" customHeight="1">
      <c r="A421" s="364" t="s">
        <v>908</v>
      </c>
      <c r="B421" s="5"/>
      <c r="C421" s="9"/>
      <c r="D421" s="246"/>
      <c r="E421" s="4"/>
      <c r="F421" s="4"/>
      <c r="G421" s="4"/>
      <c r="H421" s="4"/>
      <c r="I421" s="282"/>
      <c r="J421" s="282"/>
    </row>
    <row r="422" spans="1:10" s="317" customFormat="1" ht="15" customHeight="1">
      <c r="A422" s="364" t="s">
        <v>909</v>
      </c>
      <c r="B422" s="312"/>
      <c r="C422" s="313" t="s">
        <v>115</v>
      </c>
      <c r="D422" s="314" t="s">
        <v>59</v>
      </c>
      <c r="E422" s="315"/>
      <c r="F422" s="315"/>
      <c r="G422" s="315"/>
      <c r="H422" s="315"/>
      <c r="I422" s="316"/>
      <c r="J422" s="316"/>
    </row>
    <row r="423" spans="1:10" s="302" customFormat="1" ht="15" customHeight="1">
      <c r="A423" s="364" t="s">
        <v>910</v>
      </c>
      <c r="B423" s="298"/>
      <c r="C423" s="247"/>
      <c r="D423" s="303" t="s">
        <v>378</v>
      </c>
      <c r="E423" s="223" t="s">
        <v>69</v>
      </c>
      <c r="F423" s="223"/>
      <c r="G423" s="223"/>
      <c r="H423" s="300"/>
      <c r="I423" s="301"/>
      <c r="J423" s="301"/>
    </row>
    <row r="424" spans="1:10" s="302" customFormat="1" ht="15" customHeight="1">
      <c r="A424" s="364" t="s">
        <v>911</v>
      </c>
      <c r="B424" s="298"/>
      <c r="C424" s="247"/>
      <c r="D424" s="303" t="s">
        <v>379</v>
      </c>
      <c r="E424" s="223" t="s">
        <v>1453</v>
      </c>
      <c r="F424" s="223"/>
      <c r="G424" s="223"/>
      <c r="H424" s="300"/>
      <c r="I424" s="301"/>
      <c r="J424" s="301"/>
    </row>
    <row r="425" spans="1:10" s="302" customFormat="1" ht="15" customHeight="1">
      <c r="A425" s="364" t="s">
        <v>912</v>
      </c>
      <c r="B425" s="298"/>
      <c r="C425" s="247"/>
      <c r="D425" s="303" t="s">
        <v>380</v>
      </c>
      <c r="E425" s="300" t="s">
        <v>70</v>
      </c>
      <c r="F425" s="300"/>
      <c r="G425" s="300"/>
      <c r="H425" s="300"/>
      <c r="I425" s="301"/>
      <c r="J425" s="301"/>
    </row>
    <row r="426" spans="1:10" ht="15" customHeight="1">
      <c r="A426" s="364" t="s">
        <v>913</v>
      </c>
      <c r="B426" s="5"/>
      <c r="C426" s="4"/>
      <c r="D426" s="11"/>
      <c r="E426" s="4"/>
      <c r="F426" s="4"/>
      <c r="G426" s="4"/>
      <c r="H426" s="4"/>
      <c r="I426" s="126"/>
      <c r="J426" s="126"/>
    </row>
    <row r="427" spans="1:10" s="317" customFormat="1" ht="15" customHeight="1">
      <c r="A427" s="364" t="s">
        <v>914</v>
      </c>
      <c r="B427" s="312"/>
      <c r="C427" s="313" t="s">
        <v>208</v>
      </c>
      <c r="D427" s="314" t="s">
        <v>420</v>
      </c>
      <c r="E427" s="315"/>
      <c r="F427" s="315"/>
      <c r="G427" s="315"/>
      <c r="H427" s="315"/>
      <c r="I427" s="316">
        <f>SUM(I428,I430)</f>
        <v>4008</v>
      </c>
      <c r="J427" s="316">
        <f>SUM(J428,J430)</f>
        <v>4008</v>
      </c>
    </row>
    <row r="428" spans="1:10" s="302" customFormat="1" ht="15" customHeight="1">
      <c r="A428" s="364" t="s">
        <v>915</v>
      </c>
      <c r="B428" s="298"/>
      <c r="C428" s="247"/>
      <c r="D428" s="242" t="s">
        <v>421</v>
      </c>
      <c r="E428" s="223" t="s">
        <v>160</v>
      </c>
      <c r="F428" s="305"/>
      <c r="G428" s="305"/>
      <c r="H428" s="223"/>
      <c r="I428" s="301">
        <f>SUM(I429)</f>
        <v>4008</v>
      </c>
      <c r="J428" s="301">
        <f>SUM(J429)</f>
        <v>4008</v>
      </c>
    </row>
    <row r="429" spans="1:10" ht="15" customHeight="1">
      <c r="A429" s="364" t="s">
        <v>916</v>
      </c>
      <c r="B429" s="5"/>
      <c r="C429" s="4"/>
      <c r="D429" s="4"/>
      <c r="E429" s="16" t="s">
        <v>482</v>
      </c>
      <c r="F429" s="700" t="s">
        <v>284</v>
      </c>
      <c r="G429" s="700"/>
      <c r="H429" s="701"/>
      <c r="I429" s="130">
        <v>4008</v>
      </c>
      <c r="J429" s="130">
        <v>4008</v>
      </c>
    </row>
    <row r="430" spans="1:10" s="302" customFormat="1" ht="15" customHeight="1">
      <c r="A430" s="364" t="s">
        <v>917</v>
      </c>
      <c r="B430" s="298"/>
      <c r="C430" s="247"/>
      <c r="D430" s="242" t="s">
        <v>479</v>
      </c>
      <c r="E430" s="223" t="s">
        <v>172</v>
      </c>
      <c r="F430" s="305"/>
      <c r="G430" s="305"/>
      <c r="H430" s="223"/>
      <c r="I430" s="301"/>
      <c r="J430" s="301"/>
    </row>
    <row r="431" spans="1:10" ht="15" customHeight="1" thickBot="1">
      <c r="A431" s="364" t="s">
        <v>918</v>
      </c>
      <c r="B431" s="14"/>
      <c r="C431" s="15"/>
      <c r="D431" s="15"/>
      <c r="E431" s="110"/>
      <c r="F431" s="110"/>
      <c r="G431" s="110"/>
      <c r="H431" s="129"/>
      <c r="I431" s="147"/>
      <c r="J431" s="147"/>
    </row>
    <row r="432" spans="1:10" ht="15" customHeight="1" thickBot="1">
      <c r="A432" s="364" t="s">
        <v>919</v>
      </c>
      <c r="B432" s="219" t="s">
        <v>29</v>
      </c>
      <c r="C432" s="7" t="s">
        <v>373</v>
      </c>
      <c r="D432" s="8"/>
      <c r="E432" s="8"/>
      <c r="F432" s="8"/>
      <c r="G432" s="8"/>
      <c r="H432" s="8"/>
      <c r="I432" s="127"/>
      <c r="J432" s="127"/>
    </row>
    <row r="433" spans="1:10" ht="15" customHeight="1">
      <c r="A433" s="364" t="s">
        <v>920</v>
      </c>
      <c r="B433" s="5"/>
      <c r="C433" s="357"/>
      <c r="D433" s="284"/>
      <c r="E433" s="246"/>
      <c r="F433" s="4"/>
      <c r="G433" s="4"/>
      <c r="H433" s="4"/>
      <c r="I433" s="282"/>
      <c r="J433" s="282"/>
    </row>
    <row r="434" spans="1:10" s="317" customFormat="1" ht="15" customHeight="1">
      <c r="A434" s="364" t="s">
        <v>921</v>
      </c>
      <c r="B434" s="312"/>
      <c r="C434" s="313" t="s">
        <v>445</v>
      </c>
      <c r="D434" s="314" t="s">
        <v>446</v>
      </c>
      <c r="E434" s="323"/>
      <c r="F434" s="323"/>
      <c r="G434" s="323"/>
      <c r="H434" s="315"/>
      <c r="I434" s="316"/>
      <c r="J434" s="316"/>
    </row>
    <row r="435" spans="1:10" s="302" customFormat="1" ht="15" customHeight="1">
      <c r="A435" s="364" t="s">
        <v>922</v>
      </c>
      <c r="B435" s="298"/>
      <c r="C435" s="242"/>
      <c r="D435" s="242" t="s">
        <v>447</v>
      </c>
      <c r="E435" s="223" t="s">
        <v>161</v>
      </c>
      <c r="F435" s="305"/>
      <c r="G435" s="305"/>
      <c r="H435" s="223"/>
      <c r="I435" s="301"/>
      <c r="J435" s="301"/>
    </row>
    <row r="436" spans="1:10" ht="15" customHeight="1">
      <c r="A436" s="364" t="s">
        <v>923</v>
      </c>
      <c r="B436" s="5"/>
      <c r="C436" s="9"/>
      <c r="D436" s="4"/>
      <c r="E436" s="88" t="s">
        <v>448</v>
      </c>
      <c r="F436" s="12" t="s">
        <v>171</v>
      </c>
      <c r="G436" s="12"/>
      <c r="H436" s="12"/>
      <c r="I436" s="130"/>
      <c r="J436" s="130"/>
    </row>
    <row r="437" spans="1:10" ht="15" customHeight="1">
      <c r="A437" s="364" t="s">
        <v>924</v>
      </c>
      <c r="B437" s="5"/>
      <c r="C437" s="9"/>
      <c r="D437" s="4"/>
      <c r="E437" s="88" t="s">
        <v>449</v>
      </c>
      <c r="F437" s="12" t="s">
        <v>170</v>
      </c>
      <c r="G437" s="12"/>
      <c r="H437" s="12"/>
      <c r="I437" s="130"/>
      <c r="J437" s="130"/>
    </row>
    <row r="438" spans="1:10" s="302" customFormat="1" ht="15" customHeight="1">
      <c r="A438" s="364" t="s">
        <v>925</v>
      </c>
      <c r="B438" s="298"/>
      <c r="C438" s="247"/>
      <c r="D438" s="242" t="s">
        <v>456</v>
      </c>
      <c r="E438" s="223" t="s">
        <v>120</v>
      </c>
      <c r="F438" s="223"/>
      <c r="G438" s="223"/>
      <c r="H438" s="223"/>
      <c r="I438" s="301"/>
      <c r="J438" s="301"/>
    </row>
    <row r="439" spans="1:10" ht="15" customHeight="1">
      <c r="A439" s="364" t="s">
        <v>926</v>
      </c>
      <c r="B439" s="5"/>
      <c r="C439" s="9"/>
      <c r="D439" s="246"/>
      <c r="E439" s="210" t="s">
        <v>457</v>
      </c>
      <c r="F439" s="10" t="s">
        <v>279</v>
      </c>
      <c r="G439" s="10"/>
      <c r="H439" s="10"/>
      <c r="I439" s="148"/>
      <c r="J439" s="148"/>
    </row>
    <row r="440" spans="1:10" ht="15" customHeight="1">
      <c r="A440" s="364" t="s">
        <v>927</v>
      </c>
      <c r="B440" s="5"/>
      <c r="C440" s="9"/>
      <c r="D440" s="246"/>
      <c r="E440" s="210" t="s">
        <v>458</v>
      </c>
      <c r="F440" s="10" t="s">
        <v>459</v>
      </c>
      <c r="G440" s="4"/>
      <c r="H440" s="10"/>
      <c r="I440" s="148"/>
      <c r="J440" s="148"/>
    </row>
    <row r="441" spans="1:10" ht="15" customHeight="1" thickBot="1">
      <c r="A441" s="364" t="s">
        <v>928</v>
      </c>
      <c r="B441" s="222"/>
      <c r="C441" s="16"/>
      <c r="D441" s="12"/>
      <c r="E441" s="10"/>
      <c r="F441" s="10"/>
      <c r="G441" s="10"/>
      <c r="H441" s="10"/>
      <c r="I441" s="148"/>
      <c r="J441" s="148"/>
    </row>
    <row r="442" spans="1:10" ht="15" customHeight="1" thickBot="1">
      <c r="A442" s="364" t="s">
        <v>929</v>
      </c>
      <c r="B442" s="706" t="s">
        <v>489</v>
      </c>
      <c r="C442" s="707"/>
      <c r="D442" s="707"/>
      <c r="E442" s="707"/>
      <c r="F442" s="707"/>
      <c r="G442" s="707"/>
      <c r="H442" s="708"/>
      <c r="I442" s="127">
        <f>SUM(I420,I432)</f>
        <v>4008</v>
      </c>
      <c r="J442" s="127">
        <f>SUM(J420,J432)</f>
        <v>4008</v>
      </c>
    </row>
    <row r="443" spans="1:10" ht="15" customHeight="1" thickBot="1">
      <c r="A443" s="364" t="s">
        <v>930</v>
      </c>
      <c r="B443" s="5"/>
      <c r="C443" s="16"/>
      <c r="D443" s="4"/>
      <c r="E443" s="4"/>
      <c r="F443" s="4"/>
      <c r="G443" s="4"/>
      <c r="H443" s="4"/>
      <c r="I443" s="126"/>
      <c r="J443" s="126"/>
    </row>
    <row r="444" spans="1:10" s="87" customFormat="1" ht="15" customHeight="1" thickBot="1">
      <c r="A444" s="364" t="s">
        <v>931</v>
      </c>
      <c r="B444" s="441" t="s">
        <v>1479</v>
      </c>
      <c r="C444" s="442"/>
      <c r="D444" s="348"/>
      <c r="E444" s="348"/>
      <c r="F444" s="348"/>
      <c r="G444" s="348"/>
      <c r="H444" s="443"/>
      <c r="I444" s="350">
        <f>SUM(I446)</f>
        <v>0</v>
      </c>
      <c r="J444" s="350">
        <f>SUM(J446)</f>
        <v>0</v>
      </c>
    </row>
    <row r="445" spans="1:10" ht="15" customHeight="1" thickBot="1">
      <c r="A445" s="364" t="s">
        <v>932</v>
      </c>
      <c r="B445" s="351"/>
      <c r="I445" s="356"/>
      <c r="J445" s="356"/>
    </row>
    <row r="446" spans="1:10" ht="15" customHeight="1" thickBot="1">
      <c r="A446" s="364" t="s">
        <v>933</v>
      </c>
      <c r="B446" s="219" t="s">
        <v>34</v>
      </c>
      <c r="C446" s="705" t="s">
        <v>1465</v>
      </c>
      <c r="D446" s="705"/>
      <c r="E446" s="705"/>
      <c r="F446" s="705"/>
      <c r="G446" s="705"/>
      <c r="H446" s="705"/>
      <c r="I446" s="127">
        <f>SUM(I447,I450)</f>
        <v>0</v>
      </c>
      <c r="J446" s="127">
        <f>SUM(J447,J450)</f>
        <v>0</v>
      </c>
    </row>
    <row r="447" spans="1:10" s="327" customFormat="1" ht="15" customHeight="1">
      <c r="A447" s="364" t="s">
        <v>934</v>
      </c>
      <c r="B447" s="324"/>
      <c r="C447" s="313" t="s">
        <v>205</v>
      </c>
      <c r="D447" s="329" t="s">
        <v>176</v>
      </c>
      <c r="E447" s="314"/>
      <c r="F447" s="314"/>
      <c r="G447" s="314"/>
      <c r="H447" s="314"/>
      <c r="I447" s="316">
        <f>SUM(I448:I449)</f>
        <v>0</v>
      </c>
      <c r="J447" s="316">
        <f>SUM(J448:J449)</f>
        <v>0</v>
      </c>
    </row>
    <row r="448" spans="1:10" ht="15" customHeight="1">
      <c r="A448" s="364" t="s">
        <v>935</v>
      </c>
      <c r="B448" s="5"/>
      <c r="C448" s="16"/>
      <c r="D448" s="210" t="s">
        <v>464</v>
      </c>
      <c r="E448" s="10" t="s">
        <v>1</v>
      </c>
      <c r="F448" s="10"/>
      <c r="G448" s="10"/>
      <c r="H448" s="10"/>
      <c r="I448" s="130"/>
      <c r="J448" s="130"/>
    </row>
    <row r="449" spans="1:10" ht="15" customHeight="1">
      <c r="A449" s="364" t="s">
        <v>936</v>
      </c>
      <c r="B449" s="5"/>
      <c r="C449" s="16"/>
      <c r="D449" s="210" t="s">
        <v>465</v>
      </c>
      <c r="E449" s="10" t="s">
        <v>132</v>
      </c>
      <c r="G449" s="10"/>
      <c r="H449" s="10"/>
      <c r="I449" s="130"/>
      <c r="J449" s="130"/>
    </row>
    <row r="450" spans="1:10" s="302" customFormat="1" ht="15" customHeight="1">
      <c r="A450" s="364" t="s">
        <v>937</v>
      </c>
      <c r="B450" s="298"/>
      <c r="C450" s="440" t="s">
        <v>1466</v>
      </c>
      <c r="D450" s="329" t="s">
        <v>177</v>
      </c>
      <c r="E450" s="300"/>
      <c r="F450" s="300"/>
      <c r="G450" s="300"/>
      <c r="H450" s="300"/>
      <c r="I450" s="308"/>
      <c r="J450" s="308"/>
    </row>
    <row r="451" spans="1:10" ht="15" customHeight="1" thickBot="1">
      <c r="A451" s="364" t="s">
        <v>938</v>
      </c>
      <c r="B451" s="287"/>
      <c r="C451" s="288"/>
      <c r="D451" s="288"/>
      <c r="E451" s="288"/>
      <c r="F451" s="288"/>
      <c r="G451" s="288"/>
      <c r="H451" s="288"/>
      <c r="I451" s="289"/>
      <c r="J451" s="289"/>
    </row>
    <row r="452" spans="1:10" ht="15" customHeight="1" thickBot="1">
      <c r="A452" s="364" t="s">
        <v>939</v>
      </c>
      <c r="B452" s="706" t="s">
        <v>1495</v>
      </c>
      <c r="C452" s="707"/>
      <c r="D452" s="707"/>
      <c r="E452" s="707"/>
      <c r="F452" s="707"/>
      <c r="G452" s="707"/>
      <c r="H452" s="708"/>
      <c r="I452" s="127">
        <f>SUM(I446)</f>
        <v>0</v>
      </c>
      <c r="J452" s="127">
        <f>SUM(J446)</f>
        <v>0</v>
      </c>
    </row>
    <row r="453" spans="1:10" ht="15" customHeight="1" thickBot="1">
      <c r="A453" s="364" t="s">
        <v>940</v>
      </c>
      <c r="B453" s="359"/>
      <c r="C453" s="360"/>
      <c r="D453" s="360"/>
      <c r="E453" s="360"/>
      <c r="F453" s="360"/>
      <c r="G453" s="360"/>
      <c r="H453" s="360"/>
      <c r="I453" s="361"/>
      <c r="J453" s="361"/>
    </row>
    <row r="454" spans="1:10" ht="15" customHeight="1" thickBot="1">
      <c r="A454" s="366" t="s">
        <v>941</v>
      </c>
      <c r="B454" s="219" t="s">
        <v>80</v>
      </c>
      <c r="C454" s="705" t="s">
        <v>486</v>
      </c>
      <c r="D454" s="705"/>
      <c r="E454" s="705"/>
      <c r="F454" s="705"/>
      <c r="G454" s="705"/>
      <c r="H454" s="705"/>
      <c r="I454" s="127">
        <v>650</v>
      </c>
      <c r="J454" s="127">
        <v>650</v>
      </c>
    </row>
    <row r="455" spans="1:10" ht="15" customHeight="1" thickBot="1">
      <c r="A455" s="365" t="s">
        <v>942</v>
      </c>
      <c r="B455" s="14"/>
      <c r="C455" s="15"/>
      <c r="D455" s="149"/>
      <c r="E455" s="15"/>
      <c r="F455" s="15"/>
      <c r="G455" s="15"/>
      <c r="H455" s="15"/>
      <c r="I455" s="147"/>
      <c r="J455" s="147"/>
    </row>
    <row r="456" spans="1:10" ht="15" customHeight="1" thickBot="1">
      <c r="A456" s="364" t="s">
        <v>943</v>
      </c>
      <c r="B456" s="17" t="s">
        <v>1893</v>
      </c>
      <c r="C456" s="8"/>
      <c r="D456" s="8"/>
      <c r="E456" s="8"/>
      <c r="F456" s="8"/>
      <c r="G456" s="8"/>
      <c r="H456" s="8"/>
      <c r="I456" s="127">
        <f>SUM(I480,I490,I492)</f>
        <v>0</v>
      </c>
      <c r="J456" s="127">
        <f>SUM(J480,J490,J492)</f>
        <v>1693</v>
      </c>
    </row>
    <row r="457" spans="1:10" ht="15" customHeight="1" thickBot="1">
      <c r="A457" s="364" t="s">
        <v>944</v>
      </c>
      <c r="B457" s="354"/>
      <c r="C457" s="355"/>
      <c r="D457" s="355"/>
      <c r="E457" s="355"/>
      <c r="F457" s="355"/>
      <c r="G457" s="355"/>
      <c r="H457" s="355"/>
      <c r="I457" s="356"/>
      <c r="J457" s="356"/>
    </row>
    <row r="458" spans="1:10" ht="15" customHeight="1" thickBot="1">
      <c r="A458" s="364" t="s">
        <v>945</v>
      </c>
      <c r="B458" s="17" t="s">
        <v>41</v>
      </c>
      <c r="C458" s="8"/>
      <c r="D458" s="8"/>
      <c r="E458" s="8"/>
      <c r="F458" s="8"/>
      <c r="G458" s="8"/>
      <c r="H458" s="8"/>
      <c r="I458" s="127">
        <f>SUM(I460,I465)</f>
        <v>0</v>
      </c>
      <c r="J458" s="127">
        <f>SUM(J460,J465)</f>
        <v>1070</v>
      </c>
    </row>
    <row r="459" spans="1:10" ht="15" customHeight="1">
      <c r="A459" s="364" t="s">
        <v>946</v>
      </c>
      <c r="B459" s="5"/>
      <c r="C459" s="9"/>
      <c r="D459" s="246"/>
      <c r="E459" s="4"/>
      <c r="F459" s="4"/>
      <c r="G459" s="4"/>
      <c r="H459" s="4"/>
      <c r="I459" s="282"/>
      <c r="J459" s="282"/>
    </row>
    <row r="460" spans="1:10" s="317" customFormat="1" ht="15" customHeight="1">
      <c r="A460" s="364" t="s">
        <v>947</v>
      </c>
      <c r="B460" s="312"/>
      <c r="C460" s="313" t="s">
        <v>115</v>
      </c>
      <c r="D460" s="314" t="s">
        <v>59</v>
      </c>
      <c r="E460" s="315"/>
      <c r="F460" s="315"/>
      <c r="G460" s="315"/>
      <c r="H460" s="315"/>
      <c r="I460" s="316"/>
      <c r="J460" s="316"/>
    </row>
    <row r="461" spans="1:10" s="302" customFormat="1" ht="15" customHeight="1">
      <c r="A461" s="364" t="s">
        <v>948</v>
      </c>
      <c r="B461" s="298"/>
      <c r="C461" s="247"/>
      <c r="D461" s="303" t="s">
        <v>378</v>
      </c>
      <c r="E461" s="223" t="s">
        <v>69</v>
      </c>
      <c r="F461" s="223"/>
      <c r="G461" s="223"/>
      <c r="H461" s="300"/>
      <c r="I461" s="301"/>
      <c r="J461" s="301"/>
    </row>
    <row r="462" spans="1:10" s="302" customFormat="1" ht="15" customHeight="1">
      <c r="A462" s="364" t="s">
        <v>949</v>
      </c>
      <c r="B462" s="298"/>
      <c r="C462" s="247"/>
      <c r="D462" s="303" t="s">
        <v>379</v>
      </c>
      <c r="E462" s="223" t="s">
        <v>1453</v>
      </c>
      <c r="F462" s="223"/>
      <c r="G462" s="223"/>
      <c r="H462" s="300"/>
      <c r="I462" s="301"/>
      <c r="J462" s="301"/>
    </row>
    <row r="463" spans="1:10" s="302" customFormat="1" ht="15" customHeight="1">
      <c r="A463" s="364" t="s">
        <v>950</v>
      </c>
      <c r="B463" s="298"/>
      <c r="C463" s="247"/>
      <c r="D463" s="303" t="s">
        <v>380</v>
      </c>
      <c r="E463" s="300" t="s">
        <v>70</v>
      </c>
      <c r="F463" s="300"/>
      <c r="G463" s="300"/>
      <c r="H463" s="300"/>
      <c r="I463" s="301"/>
      <c r="J463" s="301"/>
    </row>
    <row r="464" spans="1:10" ht="15" customHeight="1">
      <c r="A464" s="364" t="s">
        <v>951</v>
      </c>
      <c r="B464" s="5"/>
      <c r="C464" s="4"/>
      <c r="D464" s="11"/>
      <c r="E464" s="4"/>
      <c r="F464" s="4"/>
      <c r="G464" s="4"/>
      <c r="H464" s="4"/>
      <c r="I464" s="126"/>
      <c r="J464" s="126"/>
    </row>
    <row r="465" spans="1:10" s="317" customFormat="1" ht="15" customHeight="1">
      <c r="A465" s="364" t="s">
        <v>952</v>
      </c>
      <c r="B465" s="312"/>
      <c r="C465" s="313" t="s">
        <v>208</v>
      </c>
      <c r="D465" s="314" t="s">
        <v>420</v>
      </c>
      <c r="E465" s="315"/>
      <c r="F465" s="315"/>
      <c r="G465" s="315"/>
      <c r="H465" s="315"/>
      <c r="I465" s="316">
        <f>SUM(I466,I468)</f>
        <v>0</v>
      </c>
      <c r="J465" s="316">
        <f>SUM(J466,J468)</f>
        <v>1070</v>
      </c>
    </row>
    <row r="466" spans="1:10" s="302" customFormat="1" ht="15" customHeight="1">
      <c r="A466" s="364" t="s">
        <v>953</v>
      </c>
      <c r="B466" s="298"/>
      <c r="C466" s="247"/>
      <c r="D466" s="242" t="s">
        <v>421</v>
      </c>
      <c r="E466" s="223" t="s">
        <v>160</v>
      </c>
      <c r="F466" s="305"/>
      <c r="G466" s="305"/>
      <c r="H466" s="223"/>
      <c r="I466" s="301">
        <f>SUM(I467)</f>
        <v>0</v>
      </c>
      <c r="J466" s="301">
        <f>SUM(J467)</f>
        <v>1070</v>
      </c>
    </row>
    <row r="467" spans="1:10" ht="15" customHeight="1">
      <c r="A467" s="364" t="s">
        <v>954</v>
      </c>
      <c r="B467" s="5"/>
      <c r="C467" s="4"/>
      <c r="D467" s="4"/>
      <c r="E467" s="16" t="s">
        <v>482</v>
      </c>
      <c r="F467" s="700" t="s">
        <v>284</v>
      </c>
      <c r="G467" s="700"/>
      <c r="H467" s="701"/>
      <c r="I467" s="130"/>
      <c r="J467" s="130">
        <v>1070</v>
      </c>
    </row>
    <row r="468" spans="1:10" s="302" customFormat="1" ht="15" customHeight="1">
      <c r="A468" s="364" t="s">
        <v>955</v>
      </c>
      <c r="B468" s="298"/>
      <c r="C468" s="247"/>
      <c r="D468" s="242" t="s">
        <v>479</v>
      </c>
      <c r="E468" s="223" t="s">
        <v>172</v>
      </c>
      <c r="F468" s="305"/>
      <c r="G468" s="305"/>
      <c r="H468" s="223"/>
      <c r="I468" s="301"/>
      <c r="J468" s="301"/>
    </row>
    <row r="469" spans="1:10" ht="15" customHeight="1" thickBot="1">
      <c r="A469" s="364" t="s">
        <v>956</v>
      </c>
      <c r="B469" s="14"/>
      <c r="C469" s="15"/>
      <c r="D469" s="15"/>
      <c r="E469" s="110"/>
      <c r="F469" s="110"/>
      <c r="G469" s="110"/>
      <c r="H469" s="129"/>
      <c r="I469" s="147"/>
      <c r="J469" s="147"/>
    </row>
    <row r="470" spans="1:10" ht="15" customHeight="1" thickBot="1">
      <c r="A470" s="364" t="s">
        <v>957</v>
      </c>
      <c r="B470" s="219" t="s">
        <v>29</v>
      </c>
      <c r="C470" s="7" t="s">
        <v>373</v>
      </c>
      <c r="D470" s="8"/>
      <c r="E470" s="8"/>
      <c r="F470" s="8"/>
      <c r="G470" s="8"/>
      <c r="H470" s="8"/>
      <c r="I470" s="127"/>
      <c r="J470" s="127"/>
    </row>
    <row r="471" spans="1:10" ht="15" customHeight="1">
      <c r="A471" s="364" t="s">
        <v>958</v>
      </c>
      <c r="B471" s="5"/>
      <c r="C471" s="357"/>
      <c r="D471" s="284"/>
      <c r="E471" s="246"/>
      <c r="F471" s="4"/>
      <c r="G471" s="4"/>
      <c r="H471" s="4"/>
      <c r="I471" s="282"/>
      <c r="J471" s="282"/>
    </row>
    <row r="472" spans="1:10" s="317" customFormat="1" ht="15" customHeight="1">
      <c r="A472" s="364" t="s">
        <v>959</v>
      </c>
      <c r="B472" s="312"/>
      <c r="C472" s="313" t="s">
        <v>445</v>
      </c>
      <c r="D472" s="314" t="s">
        <v>446</v>
      </c>
      <c r="E472" s="323"/>
      <c r="F472" s="323"/>
      <c r="G472" s="323"/>
      <c r="H472" s="315"/>
      <c r="I472" s="316"/>
      <c r="J472" s="316"/>
    </row>
    <row r="473" spans="1:10" s="302" customFormat="1" ht="15" customHeight="1">
      <c r="A473" s="364" t="s">
        <v>960</v>
      </c>
      <c r="B473" s="298"/>
      <c r="C473" s="242"/>
      <c r="D473" s="242" t="s">
        <v>447</v>
      </c>
      <c r="E473" s="223" t="s">
        <v>161</v>
      </c>
      <c r="F473" s="305"/>
      <c r="G473" s="305"/>
      <c r="H473" s="223"/>
      <c r="I473" s="301"/>
      <c r="J473" s="301"/>
    </row>
    <row r="474" spans="1:10" ht="15" customHeight="1">
      <c r="A474" s="364" t="s">
        <v>961</v>
      </c>
      <c r="B474" s="5"/>
      <c r="C474" s="9"/>
      <c r="D474" s="4"/>
      <c r="E474" s="88" t="s">
        <v>448</v>
      </c>
      <c r="F474" s="12" t="s">
        <v>171</v>
      </c>
      <c r="G474" s="12"/>
      <c r="H474" s="12"/>
      <c r="I474" s="130"/>
      <c r="J474" s="130"/>
    </row>
    <row r="475" spans="1:10" ht="15" customHeight="1">
      <c r="A475" s="364" t="s">
        <v>962</v>
      </c>
      <c r="B475" s="5"/>
      <c r="C475" s="9"/>
      <c r="D475" s="4"/>
      <c r="E475" s="88" t="s">
        <v>449</v>
      </c>
      <c r="F475" s="12" t="s">
        <v>170</v>
      </c>
      <c r="G475" s="12"/>
      <c r="H475" s="12"/>
      <c r="I475" s="130"/>
      <c r="J475" s="130"/>
    </row>
    <row r="476" spans="1:10" s="302" customFormat="1" ht="15" customHeight="1">
      <c r="A476" s="364" t="s">
        <v>963</v>
      </c>
      <c r="B476" s="298"/>
      <c r="C476" s="247"/>
      <c r="D476" s="242" t="s">
        <v>456</v>
      </c>
      <c r="E476" s="223" t="s">
        <v>120</v>
      </c>
      <c r="F476" s="223"/>
      <c r="G476" s="223"/>
      <c r="H476" s="223"/>
      <c r="I476" s="301"/>
      <c r="J476" s="301"/>
    </row>
    <row r="477" spans="1:10" ht="15" customHeight="1">
      <c r="A477" s="364" t="s">
        <v>964</v>
      </c>
      <c r="B477" s="5"/>
      <c r="C477" s="9"/>
      <c r="D477" s="246"/>
      <c r="E477" s="210" t="s">
        <v>457</v>
      </c>
      <c r="F477" s="10" t="s">
        <v>279</v>
      </c>
      <c r="G477" s="10"/>
      <c r="H477" s="10"/>
      <c r="I477" s="148"/>
      <c r="J477" s="148"/>
    </row>
    <row r="478" spans="1:10" ht="15" customHeight="1">
      <c r="A478" s="364" t="s">
        <v>965</v>
      </c>
      <c r="B478" s="5"/>
      <c r="C478" s="9"/>
      <c r="D478" s="246"/>
      <c r="E478" s="210" t="s">
        <v>458</v>
      </c>
      <c r="F478" s="10" t="s">
        <v>459</v>
      </c>
      <c r="G478" s="4"/>
      <c r="H478" s="10"/>
      <c r="I478" s="148"/>
      <c r="J478" s="148"/>
    </row>
    <row r="479" spans="1:10" ht="15" customHeight="1" thickBot="1">
      <c r="A479" s="364" t="s">
        <v>966</v>
      </c>
      <c r="B479" s="222"/>
      <c r="C479" s="16"/>
      <c r="D479" s="12"/>
      <c r="E479" s="10"/>
      <c r="F479" s="10"/>
      <c r="G479" s="10"/>
      <c r="H479" s="10"/>
      <c r="I479" s="148"/>
      <c r="J479" s="148"/>
    </row>
    <row r="480" spans="1:10" ht="15" customHeight="1" thickBot="1">
      <c r="A480" s="364" t="s">
        <v>967</v>
      </c>
      <c r="B480" s="706" t="s">
        <v>1894</v>
      </c>
      <c r="C480" s="707"/>
      <c r="D480" s="707"/>
      <c r="E480" s="707"/>
      <c r="F480" s="707"/>
      <c r="G480" s="707"/>
      <c r="H480" s="708"/>
      <c r="I480" s="127">
        <f>SUM(I458,I470)</f>
        <v>0</v>
      </c>
      <c r="J480" s="127">
        <f>SUM(J458,J470)</f>
        <v>1070</v>
      </c>
    </row>
    <row r="481" spans="1:10" ht="15" customHeight="1" thickBot="1">
      <c r="A481" s="364" t="s">
        <v>968</v>
      </c>
      <c r="B481" s="5"/>
      <c r="C481" s="16"/>
      <c r="D481" s="4"/>
      <c r="E481" s="4"/>
      <c r="F481" s="4"/>
      <c r="G481" s="4"/>
      <c r="H481" s="4"/>
      <c r="I481" s="126"/>
      <c r="J481" s="126"/>
    </row>
    <row r="482" spans="1:10" s="87" customFormat="1" ht="15" customHeight="1" thickBot="1">
      <c r="A482" s="364" t="s">
        <v>969</v>
      </c>
      <c r="B482" s="441" t="s">
        <v>1895</v>
      </c>
      <c r="C482" s="442"/>
      <c r="D482" s="348"/>
      <c r="E482" s="348"/>
      <c r="F482" s="348"/>
      <c r="G482" s="348"/>
      <c r="H482" s="443"/>
      <c r="I482" s="350">
        <f>SUM(I484)</f>
        <v>0</v>
      </c>
      <c r="J482" s="350">
        <f>SUM(J484)</f>
        <v>0</v>
      </c>
    </row>
    <row r="483" spans="1:10" ht="15" customHeight="1" thickBot="1">
      <c r="A483" s="364" t="s">
        <v>970</v>
      </c>
      <c r="B483" s="351"/>
      <c r="I483" s="356"/>
      <c r="J483" s="356"/>
    </row>
    <row r="484" spans="1:10" ht="15" customHeight="1" thickBot="1">
      <c r="A484" s="364" t="s">
        <v>971</v>
      </c>
      <c r="B484" s="219" t="s">
        <v>34</v>
      </c>
      <c r="C484" s="705" t="s">
        <v>1465</v>
      </c>
      <c r="D484" s="705"/>
      <c r="E484" s="705"/>
      <c r="F484" s="705"/>
      <c r="G484" s="705"/>
      <c r="H484" s="705"/>
      <c r="I484" s="127">
        <f>SUM(I485,I488)</f>
        <v>0</v>
      </c>
      <c r="J484" s="127">
        <f>SUM(J485,J488)</f>
        <v>0</v>
      </c>
    </row>
    <row r="485" spans="1:10" s="327" customFormat="1" ht="15" customHeight="1">
      <c r="A485" s="364" t="s">
        <v>972</v>
      </c>
      <c r="B485" s="324"/>
      <c r="C485" s="313" t="s">
        <v>205</v>
      </c>
      <c r="D485" s="329" t="s">
        <v>176</v>
      </c>
      <c r="E485" s="314"/>
      <c r="F485" s="314"/>
      <c r="G485" s="314"/>
      <c r="H485" s="314"/>
      <c r="I485" s="316">
        <f>SUM(I486:I487)</f>
        <v>0</v>
      </c>
      <c r="J485" s="316">
        <f>SUM(J486:J487)</f>
        <v>0</v>
      </c>
    </row>
    <row r="486" spans="1:10" ht="15" customHeight="1">
      <c r="A486" s="364" t="s">
        <v>973</v>
      </c>
      <c r="B486" s="5"/>
      <c r="C486" s="16"/>
      <c r="D486" s="210" t="s">
        <v>464</v>
      </c>
      <c r="E486" s="10" t="s">
        <v>1</v>
      </c>
      <c r="F486" s="10"/>
      <c r="G486" s="10"/>
      <c r="H486" s="10"/>
      <c r="I486" s="130"/>
      <c r="J486" s="130"/>
    </row>
    <row r="487" spans="1:10" ht="15" customHeight="1">
      <c r="A487" s="364" t="s">
        <v>974</v>
      </c>
      <c r="B487" s="5"/>
      <c r="C487" s="16"/>
      <c r="D487" s="210" t="s">
        <v>465</v>
      </c>
      <c r="E487" s="10" t="s">
        <v>132</v>
      </c>
      <c r="G487" s="10"/>
      <c r="H487" s="10"/>
      <c r="I487" s="130"/>
      <c r="J487" s="130"/>
    </row>
    <row r="488" spans="1:10" s="302" customFormat="1" ht="15" customHeight="1">
      <c r="A488" s="364" t="s">
        <v>975</v>
      </c>
      <c r="B488" s="298"/>
      <c r="C488" s="440" t="s">
        <v>1466</v>
      </c>
      <c r="D488" s="329" t="s">
        <v>177</v>
      </c>
      <c r="E488" s="300"/>
      <c r="F488" s="300"/>
      <c r="G488" s="300"/>
      <c r="H488" s="300"/>
      <c r="I488" s="308"/>
      <c r="J488" s="308"/>
    </row>
    <row r="489" spans="1:10" ht="15" customHeight="1" thickBot="1">
      <c r="A489" s="364" t="s">
        <v>976</v>
      </c>
      <c r="B489" s="287"/>
      <c r="C489" s="288"/>
      <c r="D489" s="288"/>
      <c r="E489" s="288"/>
      <c r="F489" s="288"/>
      <c r="G489" s="288"/>
      <c r="H489" s="288"/>
      <c r="I489" s="289"/>
      <c r="J489" s="289"/>
    </row>
    <row r="490" spans="1:10" ht="15" customHeight="1" thickBot="1">
      <c r="A490" s="364" t="s">
        <v>977</v>
      </c>
      <c r="B490" s="706" t="s">
        <v>1896</v>
      </c>
      <c r="C490" s="707"/>
      <c r="D490" s="707"/>
      <c r="E490" s="707"/>
      <c r="F490" s="707"/>
      <c r="G490" s="707"/>
      <c r="H490" s="708"/>
      <c r="I490" s="127">
        <f>SUM(I484)</f>
        <v>0</v>
      </c>
      <c r="J490" s="127">
        <f>SUM(J484)</f>
        <v>0</v>
      </c>
    </row>
    <row r="491" spans="1:10" ht="15" customHeight="1" thickBot="1">
      <c r="A491" s="364" t="s">
        <v>978</v>
      </c>
      <c r="B491" s="359"/>
      <c r="C491" s="360"/>
      <c r="D491" s="360"/>
      <c r="E491" s="360"/>
      <c r="F491" s="360"/>
      <c r="G491" s="360"/>
      <c r="H491" s="360"/>
      <c r="I491" s="361"/>
      <c r="J491" s="361"/>
    </row>
    <row r="492" spans="1:10" ht="15" customHeight="1" thickBot="1">
      <c r="A492" s="366" t="s">
        <v>979</v>
      </c>
      <c r="B492" s="219" t="s">
        <v>80</v>
      </c>
      <c r="C492" s="705" t="s">
        <v>486</v>
      </c>
      <c r="D492" s="705"/>
      <c r="E492" s="705"/>
      <c r="F492" s="705"/>
      <c r="G492" s="705"/>
      <c r="H492" s="705"/>
      <c r="I492" s="127">
        <v>0</v>
      </c>
      <c r="J492" s="127">
        <v>623</v>
      </c>
    </row>
    <row r="493" spans="1:10" ht="15" customHeight="1" thickBot="1">
      <c r="A493" s="365" t="s">
        <v>980</v>
      </c>
      <c r="B493" s="14"/>
      <c r="C493" s="15"/>
      <c r="D493" s="149"/>
      <c r="E493" s="15"/>
      <c r="F493" s="15"/>
      <c r="G493" s="15"/>
      <c r="H493" s="15"/>
      <c r="I493" s="147"/>
      <c r="J493" s="147"/>
    </row>
    <row r="494" spans="1:10" ht="15" customHeight="1" thickBot="1">
      <c r="A494" s="364" t="s">
        <v>981</v>
      </c>
      <c r="B494" s="17" t="s">
        <v>108</v>
      </c>
      <c r="C494" s="8"/>
      <c r="D494" s="8"/>
      <c r="E494" s="8"/>
      <c r="F494" s="8"/>
      <c r="G494" s="8"/>
      <c r="H494" s="8"/>
      <c r="I494" s="127">
        <f>SUM(I517,I527,I529)</f>
        <v>51321</v>
      </c>
      <c r="J494" s="127">
        <f>SUM(J517,J527,J529)</f>
        <v>55233</v>
      </c>
    </row>
    <row r="495" spans="1:10" ht="15" customHeight="1" thickBot="1">
      <c r="A495" s="364" t="s">
        <v>982</v>
      </c>
      <c r="B495" s="354"/>
      <c r="C495" s="355"/>
      <c r="D495" s="355"/>
      <c r="E495" s="355"/>
      <c r="F495" s="355"/>
      <c r="G495" s="355"/>
      <c r="H495" s="355"/>
      <c r="I495" s="356"/>
      <c r="J495" s="356"/>
    </row>
    <row r="496" spans="1:10" ht="15" customHeight="1" thickBot="1">
      <c r="A496" s="364" t="s">
        <v>983</v>
      </c>
      <c r="B496" s="17" t="s">
        <v>41</v>
      </c>
      <c r="C496" s="8"/>
      <c r="D496" s="8"/>
      <c r="E496" s="8"/>
      <c r="F496" s="8"/>
      <c r="G496" s="8"/>
      <c r="H496" s="8"/>
      <c r="I496" s="127">
        <f>SUM(I498,I503)</f>
        <v>3480</v>
      </c>
      <c r="J496" s="127">
        <f>SUM(J498,J503)</f>
        <v>3868</v>
      </c>
    </row>
    <row r="497" spans="1:10" ht="15" customHeight="1">
      <c r="A497" s="364" t="s">
        <v>984</v>
      </c>
      <c r="B497" s="5"/>
      <c r="C497" s="9"/>
      <c r="D497" s="246"/>
      <c r="E497" s="4"/>
      <c r="F497" s="4"/>
      <c r="G497" s="4"/>
      <c r="H497" s="4"/>
      <c r="I497" s="282"/>
      <c r="J497" s="282"/>
    </row>
    <row r="498" spans="1:10" s="317" customFormat="1" ht="15" customHeight="1">
      <c r="A498" s="364" t="s">
        <v>985</v>
      </c>
      <c r="B498" s="312"/>
      <c r="C498" s="313" t="s">
        <v>115</v>
      </c>
      <c r="D498" s="314" t="s">
        <v>59</v>
      </c>
      <c r="E498" s="315"/>
      <c r="F498" s="315"/>
      <c r="G498" s="315"/>
      <c r="H498" s="315"/>
      <c r="I498" s="316">
        <f>SUM(I499:I500)</f>
        <v>3480</v>
      </c>
      <c r="J498" s="316">
        <f>SUM(J499:J500)</f>
        <v>3868</v>
      </c>
    </row>
    <row r="499" spans="1:10" s="302" customFormat="1" ht="15" customHeight="1">
      <c r="A499" s="364" t="s">
        <v>986</v>
      </c>
      <c r="B499" s="298"/>
      <c r="C499" s="247"/>
      <c r="D499" s="303" t="s">
        <v>378</v>
      </c>
      <c r="E499" s="223" t="s">
        <v>69</v>
      </c>
      <c r="F499" s="223"/>
      <c r="G499" s="223"/>
      <c r="H499" s="300"/>
      <c r="I499" s="301">
        <v>3404</v>
      </c>
      <c r="J499" s="301">
        <v>3792</v>
      </c>
    </row>
    <row r="500" spans="1:10" s="302" customFormat="1" ht="15" customHeight="1">
      <c r="A500" s="364" t="s">
        <v>987</v>
      </c>
      <c r="B500" s="298"/>
      <c r="C500" s="247"/>
      <c r="D500" s="303" t="s">
        <v>379</v>
      </c>
      <c r="E500" s="223" t="s">
        <v>1453</v>
      </c>
      <c r="F500" s="223"/>
      <c r="G500" s="223"/>
      <c r="H500" s="300"/>
      <c r="I500" s="301">
        <v>76</v>
      </c>
      <c r="J500" s="301">
        <v>76</v>
      </c>
    </row>
    <row r="501" spans="1:10" s="302" customFormat="1" ht="15" customHeight="1">
      <c r="A501" s="364" t="s">
        <v>988</v>
      </c>
      <c r="B501" s="298"/>
      <c r="C501" s="247"/>
      <c r="D501" s="303" t="s">
        <v>380</v>
      </c>
      <c r="E501" s="300" t="s">
        <v>70</v>
      </c>
      <c r="F501" s="300"/>
      <c r="G501" s="300"/>
      <c r="H501" s="300"/>
      <c r="I501" s="301"/>
      <c r="J501" s="301"/>
    </row>
    <row r="502" spans="1:10" ht="15" customHeight="1">
      <c r="A502" s="364" t="s">
        <v>989</v>
      </c>
      <c r="B502" s="5"/>
      <c r="C502" s="4"/>
      <c r="D502" s="11"/>
      <c r="E502" s="4"/>
      <c r="F502" s="4"/>
      <c r="G502" s="4"/>
      <c r="H502" s="4"/>
      <c r="I502" s="126"/>
      <c r="J502" s="126"/>
    </row>
    <row r="503" spans="1:10" s="317" customFormat="1" ht="15" customHeight="1">
      <c r="A503" s="364" t="s">
        <v>990</v>
      </c>
      <c r="B503" s="312"/>
      <c r="C503" s="313" t="s">
        <v>208</v>
      </c>
      <c r="D503" s="314" t="s">
        <v>420</v>
      </c>
      <c r="E503" s="315"/>
      <c r="F503" s="315"/>
      <c r="G503" s="315"/>
      <c r="H503" s="315"/>
      <c r="I503" s="316"/>
      <c r="J503" s="316"/>
    </row>
    <row r="504" spans="1:10" s="302" customFormat="1" ht="15" customHeight="1">
      <c r="A504" s="364" t="s">
        <v>991</v>
      </c>
      <c r="B504" s="298"/>
      <c r="C504" s="247"/>
      <c r="D504" s="242" t="s">
        <v>421</v>
      </c>
      <c r="E504" s="223" t="s">
        <v>160</v>
      </c>
      <c r="F504" s="305"/>
      <c r="G504" s="305"/>
      <c r="H504" s="223"/>
      <c r="I504" s="301"/>
      <c r="J504" s="301"/>
    </row>
    <row r="505" spans="1:10" s="302" customFormat="1" ht="15" customHeight="1">
      <c r="A505" s="364" t="s">
        <v>992</v>
      </c>
      <c r="B505" s="298"/>
      <c r="C505" s="247"/>
      <c r="D505" s="242" t="s">
        <v>479</v>
      </c>
      <c r="E505" s="223" t="s">
        <v>172</v>
      </c>
      <c r="F505" s="305"/>
      <c r="G505" s="305"/>
      <c r="H505" s="223"/>
      <c r="I505" s="301"/>
      <c r="J505" s="301"/>
    </row>
    <row r="506" spans="1:10" ht="15" customHeight="1" thickBot="1">
      <c r="A506" s="364" t="s">
        <v>993</v>
      </c>
      <c r="B506" s="14"/>
      <c r="C506" s="15"/>
      <c r="D506" s="15"/>
      <c r="E506" s="110"/>
      <c r="F506" s="110"/>
      <c r="G506" s="110"/>
      <c r="H506" s="129"/>
      <c r="I506" s="147"/>
      <c r="J506" s="147"/>
    </row>
    <row r="507" spans="1:10" ht="15" customHeight="1" thickBot="1">
      <c r="A507" s="364" t="s">
        <v>994</v>
      </c>
      <c r="B507" s="219" t="s">
        <v>29</v>
      </c>
      <c r="C507" s="7" t="s">
        <v>373</v>
      </c>
      <c r="D507" s="8"/>
      <c r="E507" s="8"/>
      <c r="F507" s="8"/>
      <c r="G507" s="8"/>
      <c r="H507" s="8"/>
      <c r="I507" s="127"/>
      <c r="J507" s="127"/>
    </row>
    <row r="508" spans="1:10" ht="15" customHeight="1">
      <c r="A508" s="364" t="s">
        <v>995</v>
      </c>
      <c r="B508" s="5"/>
      <c r="C508" s="357"/>
      <c r="D508" s="284"/>
      <c r="E508" s="246"/>
      <c r="F508" s="4"/>
      <c r="G508" s="4"/>
      <c r="H508" s="4"/>
      <c r="I508" s="282"/>
      <c r="J508" s="282"/>
    </row>
    <row r="509" spans="1:10" s="317" customFormat="1" ht="15" customHeight="1">
      <c r="A509" s="364" t="s">
        <v>996</v>
      </c>
      <c r="B509" s="312"/>
      <c r="C509" s="313" t="s">
        <v>445</v>
      </c>
      <c r="D509" s="314" t="s">
        <v>446</v>
      </c>
      <c r="E509" s="323"/>
      <c r="F509" s="323"/>
      <c r="G509" s="323"/>
      <c r="H509" s="315"/>
      <c r="I509" s="316"/>
      <c r="J509" s="316"/>
    </row>
    <row r="510" spans="1:10" s="302" customFormat="1" ht="15" customHeight="1">
      <c r="A510" s="364" t="s">
        <v>997</v>
      </c>
      <c r="B510" s="298"/>
      <c r="C510" s="242"/>
      <c r="D510" s="242" t="s">
        <v>447</v>
      </c>
      <c r="E510" s="223" t="s">
        <v>161</v>
      </c>
      <c r="F510" s="305"/>
      <c r="G510" s="305"/>
      <c r="H510" s="223"/>
      <c r="I510" s="301"/>
      <c r="J510" s="301"/>
    </row>
    <row r="511" spans="1:10" ht="15" customHeight="1">
      <c r="A511" s="364" t="s">
        <v>998</v>
      </c>
      <c r="B511" s="5"/>
      <c r="C511" s="9"/>
      <c r="D511" s="4"/>
      <c r="E511" s="88" t="s">
        <v>448</v>
      </c>
      <c r="F511" s="12" t="s">
        <v>171</v>
      </c>
      <c r="G511" s="12"/>
      <c r="H511" s="12"/>
      <c r="I511" s="130"/>
      <c r="J511" s="130"/>
    </row>
    <row r="512" spans="1:10" ht="15" customHeight="1">
      <c r="A512" s="364" t="s">
        <v>999</v>
      </c>
      <c r="B512" s="5"/>
      <c r="C512" s="9"/>
      <c r="D512" s="4"/>
      <c r="E512" s="88" t="s">
        <v>449</v>
      </c>
      <c r="F512" s="12" t="s">
        <v>170</v>
      </c>
      <c r="G512" s="12"/>
      <c r="H512" s="12"/>
      <c r="I512" s="130"/>
      <c r="J512" s="130"/>
    </row>
    <row r="513" spans="1:10" s="302" customFormat="1" ht="15" customHeight="1">
      <c r="A513" s="364" t="s">
        <v>1000</v>
      </c>
      <c r="B513" s="298"/>
      <c r="C513" s="247"/>
      <c r="D513" s="242" t="s">
        <v>456</v>
      </c>
      <c r="E513" s="223" t="s">
        <v>120</v>
      </c>
      <c r="F513" s="223"/>
      <c r="G513" s="223"/>
      <c r="H513" s="223"/>
      <c r="I513" s="301"/>
      <c r="J513" s="301"/>
    </row>
    <row r="514" spans="1:10" ht="15" customHeight="1">
      <c r="A514" s="364" t="s">
        <v>1001</v>
      </c>
      <c r="B514" s="5"/>
      <c r="C514" s="9"/>
      <c r="D514" s="246"/>
      <c r="E514" s="210" t="s">
        <v>457</v>
      </c>
      <c r="F514" s="10" t="s">
        <v>279</v>
      </c>
      <c r="G514" s="10"/>
      <c r="H514" s="10"/>
      <c r="I514" s="148"/>
      <c r="J514" s="148"/>
    </row>
    <row r="515" spans="1:10" ht="15" customHeight="1">
      <c r="A515" s="364" t="s">
        <v>1002</v>
      </c>
      <c r="B515" s="5"/>
      <c r="C515" s="9"/>
      <c r="D515" s="246"/>
      <c r="E515" s="210" t="s">
        <v>458</v>
      </c>
      <c r="F515" s="10" t="s">
        <v>459</v>
      </c>
      <c r="G515" s="4"/>
      <c r="H515" s="10"/>
      <c r="I515" s="148"/>
      <c r="J515" s="148"/>
    </row>
    <row r="516" spans="1:10" ht="15" customHeight="1" thickBot="1">
      <c r="A516" s="364" t="s">
        <v>1003</v>
      </c>
      <c r="B516" s="222"/>
      <c r="C516" s="16"/>
      <c r="D516" s="12"/>
      <c r="E516" s="10"/>
      <c r="F516" s="10"/>
      <c r="G516" s="10"/>
      <c r="H516" s="10"/>
      <c r="I516" s="148"/>
      <c r="J516" s="148"/>
    </row>
    <row r="517" spans="1:10" ht="15" customHeight="1" thickBot="1">
      <c r="A517" s="364" t="s">
        <v>1004</v>
      </c>
      <c r="B517" s="706" t="s">
        <v>490</v>
      </c>
      <c r="C517" s="707"/>
      <c r="D517" s="707"/>
      <c r="E517" s="707"/>
      <c r="F517" s="707"/>
      <c r="G517" s="707"/>
      <c r="H517" s="708"/>
      <c r="I517" s="127">
        <f>SUM(I496,I507)</f>
        <v>3480</v>
      </c>
      <c r="J517" s="127">
        <f>SUM(J496,J507)</f>
        <v>3868</v>
      </c>
    </row>
    <row r="518" spans="1:10" ht="15" customHeight="1" thickBot="1">
      <c r="A518" s="364" t="s">
        <v>1005</v>
      </c>
      <c r="B518" s="5"/>
      <c r="C518" s="16"/>
      <c r="D518" s="4"/>
      <c r="E518" s="4"/>
      <c r="F518" s="4"/>
      <c r="G518" s="4"/>
      <c r="H518" s="4"/>
      <c r="I518" s="126"/>
      <c r="J518" s="126"/>
    </row>
    <row r="519" spans="1:10" s="87" customFormat="1" ht="15" customHeight="1" thickBot="1">
      <c r="A519" s="364" t="s">
        <v>1006</v>
      </c>
      <c r="B519" s="441" t="s">
        <v>1480</v>
      </c>
      <c r="C519" s="442"/>
      <c r="D519" s="348"/>
      <c r="E519" s="348"/>
      <c r="F519" s="348"/>
      <c r="G519" s="348"/>
      <c r="H519" s="443"/>
      <c r="I519" s="350">
        <f>SUM(I521)</f>
        <v>0</v>
      </c>
      <c r="J519" s="350">
        <f>SUM(J521)</f>
        <v>3269</v>
      </c>
    </row>
    <row r="520" spans="1:10" ht="15" customHeight="1" thickBot="1">
      <c r="A520" s="364" t="s">
        <v>1007</v>
      </c>
      <c r="B520" s="351"/>
      <c r="I520" s="356"/>
      <c r="J520" s="356"/>
    </row>
    <row r="521" spans="1:10" ht="15" customHeight="1" thickBot="1">
      <c r="A521" s="364" t="s">
        <v>1008</v>
      </c>
      <c r="B521" s="219" t="s">
        <v>34</v>
      </c>
      <c r="C521" s="705" t="s">
        <v>1465</v>
      </c>
      <c r="D521" s="705"/>
      <c r="E521" s="705"/>
      <c r="F521" s="705"/>
      <c r="G521" s="705"/>
      <c r="H521" s="705"/>
      <c r="I521" s="127">
        <f>SUM(I522,I525)</f>
        <v>0</v>
      </c>
      <c r="J521" s="127">
        <f>SUM(J522,J525)</f>
        <v>3269</v>
      </c>
    </row>
    <row r="522" spans="1:10" s="327" customFormat="1" ht="15" customHeight="1">
      <c r="A522" s="364" t="s">
        <v>1009</v>
      </c>
      <c r="B522" s="324"/>
      <c r="C522" s="313" t="s">
        <v>205</v>
      </c>
      <c r="D522" s="329" t="s">
        <v>176</v>
      </c>
      <c r="E522" s="314"/>
      <c r="F522" s="314"/>
      <c r="G522" s="314"/>
      <c r="H522" s="314"/>
      <c r="I522" s="316">
        <f>SUM(I523:I524)</f>
        <v>0</v>
      </c>
      <c r="J522" s="316">
        <f>SUM(J523:J524)</f>
        <v>3269</v>
      </c>
    </row>
    <row r="523" spans="1:10" ht="15" customHeight="1">
      <c r="A523" s="364" t="s">
        <v>1010</v>
      </c>
      <c r="B523" s="5"/>
      <c r="C523" s="16"/>
      <c r="D523" s="210" t="s">
        <v>464</v>
      </c>
      <c r="E523" s="10" t="s">
        <v>1</v>
      </c>
      <c r="F523" s="10"/>
      <c r="G523" s="10"/>
      <c r="H523" s="10"/>
      <c r="I523" s="130"/>
      <c r="J523" s="130"/>
    </row>
    <row r="524" spans="1:10" ht="15" customHeight="1">
      <c r="A524" s="364" t="s">
        <v>1011</v>
      </c>
      <c r="B524" s="5"/>
      <c r="C524" s="16"/>
      <c r="D524" s="210" t="s">
        <v>465</v>
      </c>
      <c r="E524" s="10" t="s">
        <v>132</v>
      </c>
      <c r="G524" s="10"/>
      <c r="H524" s="10"/>
      <c r="I524" s="130"/>
      <c r="J524" s="130">
        <v>3269</v>
      </c>
    </row>
    <row r="525" spans="1:10" s="302" customFormat="1" ht="15" customHeight="1">
      <c r="A525" s="364" t="s">
        <v>1012</v>
      </c>
      <c r="B525" s="298"/>
      <c r="C525" s="440" t="s">
        <v>1466</v>
      </c>
      <c r="D525" s="329" t="s">
        <v>177</v>
      </c>
      <c r="E525" s="300"/>
      <c r="F525" s="300"/>
      <c r="G525" s="300"/>
      <c r="H525" s="300"/>
      <c r="I525" s="308"/>
      <c r="J525" s="308"/>
    </row>
    <row r="526" spans="1:10" ht="15" customHeight="1" thickBot="1">
      <c r="A526" s="364" t="s">
        <v>1013</v>
      </c>
      <c r="B526" s="287"/>
      <c r="C526" s="288"/>
      <c r="D526" s="288"/>
      <c r="E526" s="288"/>
      <c r="F526" s="288"/>
      <c r="G526" s="288"/>
      <c r="H526" s="288"/>
      <c r="I526" s="289"/>
      <c r="J526" s="289"/>
    </row>
    <row r="527" spans="1:10" ht="15" customHeight="1" thickBot="1">
      <c r="A527" s="364" t="s">
        <v>1014</v>
      </c>
      <c r="B527" s="706" t="s">
        <v>1496</v>
      </c>
      <c r="C527" s="707"/>
      <c r="D527" s="707"/>
      <c r="E527" s="707"/>
      <c r="F527" s="707"/>
      <c r="G527" s="707"/>
      <c r="H527" s="708"/>
      <c r="I527" s="127">
        <f>SUM(I521)</f>
        <v>0</v>
      </c>
      <c r="J527" s="127">
        <f>SUM(J521)</f>
        <v>3269</v>
      </c>
    </row>
    <row r="528" spans="1:10" ht="15" customHeight="1" thickBot="1">
      <c r="A528" s="364" t="s">
        <v>1015</v>
      </c>
      <c r="B528" s="359"/>
      <c r="C528" s="360"/>
      <c r="D528" s="360"/>
      <c r="E528" s="360"/>
      <c r="F528" s="360"/>
      <c r="G528" s="360"/>
      <c r="H528" s="360"/>
      <c r="I528" s="361"/>
      <c r="J528" s="361"/>
    </row>
    <row r="529" spans="1:10" ht="15" customHeight="1" thickBot="1">
      <c r="A529" s="366" t="s">
        <v>1016</v>
      </c>
      <c r="B529" s="219" t="s">
        <v>80</v>
      </c>
      <c r="C529" s="705" t="s">
        <v>486</v>
      </c>
      <c r="D529" s="705"/>
      <c r="E529" s="705"/>
      <c r="F529" s="705"/>
      <c r="G529" s="705"/>
      <c r="H529" s="705"/>
      <c r="I529" s="127">
        <v>47841</v>
      </c>
      <c r="J529" s="127">
        <v>48096</v>
      </c>
    </row>
    <row r="530" spans="1:10" ht="15" customHeight="1" thickBot="1">
      <c r="A530" s="365" t="s">
        <v>1017</v>
      </c>
      <c r="B530" s="14"/>
      <c r="C530" s="15"/>
      <c r="D530" s="149"/>
      <c r="E530" s="15"/>
      <c r="F530" s="15"/>
      <c r="G530" s="15"/>
      <c r="H530" s="15"/>
      <c r="I530" s="147"/>
      <c r="J530" s="147"/>
    </row>
    <row r="531" spans="1:10" ht="15" customHeight="1" thickBot="1">
      <c r="A531" s="364" t="s">
        <v>1018</v>
      </c>
      <c r="B531" s="17" t="s">
        <v>109</v>
      </c>
      <c r="C531" s="8"/>
      <c r="D531" s="8"/>
      <c r="E531" s="8"/>
      <c r="F531" s="8"/>
      <c r="G531" s="8"/>
      <c r="H531" s="8"/>
      <c r="I531" s="127">
        <f>SUM(I556,I566,I568)</f>
        <v>93533</v>
      </c>
      <c r="J531" s="127">
        <f>SUM(J556,J566,J568)</f>
        <v>121213</v>
      </c>
    </row>
    <row r="532" spans="1:10" ht="15" customHeight="1" thickBot="1">
      <c r="A532" s="364" t="s">
        <v>1019</v>
      </c>
      <c r="B532" s="354"/>
      <c r="C532" s="355"/>
      <c r="D532" s="355"/>
      <c r="E532" s="355"/>
      <c r="F532" s="355"/>
      <c r="G532" s="355"/>
      <c r="H532" s="355"/>
      <c r="I532" s="356"/>
      <c r="J532" s="356"/>
    </row>
    <row r="533" spans="1:10" ht="15" customHeight="1" thickBot="1">
      <c r="A533" s="364" t="s">
        <v>1020</v>
      </c>
      <c r="B533" s="17" t="s">
        <v>41</v>
      </c>
      <c r="C533" s="8"/>
      <c r="D533" s="8"/>
      <c r="E533" s="8"/>
      <c r="F533" s="8"/>
      <c r="G533" s="8"/>
      <c r="H533" s="8"/>
      <c r="I533" s="127">
        <f>SUM(I535,I540)</f>
        <v>7000</v>
      </c>
      <c r="J533" s="127">
        <f>SUM(J535,J540)</f>
        <v>10338</v>
      </c>
    </row>
    <row r="534" spans="1:10" ht="15" customHeight="1">
      <c r="A534" s="364" t="s">
        <v>1021</v>
      </c>
      <c r="B534" s="5"/>
      <c r="C534" s="9"/>
      <c r="D534" s="246"/>
      <c r="E534" s="4"/>
      <c r="F534" s="4"/>
      <c r="G534" s="4"/>
      <c r="H534" s="4"/>
      <c r="I534" s="282"/>
      <c r="J534" s="282"/>
    </row>
    <row r="535" spans="1:10" s="317" customFormat="1" ht="15" customHeight="1">
      <c r="A535" s="364" t="s">
        <v>1022</v>
      </c>
      <c r="B535" s="312"/>
      <c r="C535" s="313" t="s">
        <v>115</v>
      </c>
      <c r="D535" s="314" t="s">
        <v>59</v>
      </c>
      <c r="E535" s="315"/>
      <c r="F535" s="315"/>
      <c r="G535" s="315"/>
      <c r="H535" s="315"/>
      <c r="I535" s="316">
        <f>SUM(I536:I537)</f>
        <v>7000</v>
      </c>
      <c r="J535" s="316">
        <f>SUM(J536:J537)</f>
        <v>9795</v>
      </c>
    </row>
    <row r="536" spans="1:10" s="302" customFormat="1" ht="15" customHeight="1">
      <c r="A536" s="364" t="s">
        <v>1023</v>
      </c>
      <c r="B536" s="298"/>
      <c r="C536" s="247"/>
      <c r="D536" s="303" t="s">
        <v>378</v>
      </c>
      <c r="E536" s="223" t="s">
        <v>69</v>
      </c>
      <c r="F536" s="223"/>
      <c r="G536" s="223"/>
      <c r="H536" s="300"/>
      <c r="I536" s="301">
        <v>5995</v>
      </c>
      <c r="J536" s="301">
        <v>8790</v>
      </c>
    </row>
    <row r="537" spans="1:10" s="302" customFormat="1" ht="15" customHeight="1">
      <c r="A537" s="364" t="s">
        <v>1024</v>
      </c>
      <c r="B537" s="298"/>
      <c r="C537" s="247"/>
      <c r="D537" s="303" t="s">
        <v>379</v>
      </c>
      <c r="E537" s="223" t="s">
        <v>1453</v>
      </c>
      <c r="F537" s="223"/>
      <c r="G537" s="223"/>
      <c r="H537" s="300"/>
      <c r="I537" s="301">
        <v>1005</v>
      </c>
      <c r="J537" s="301">
        <v>1005</v>
      </c>
    </row>
    <row r="538" spans="1:10" s="302" customFormat="1" ht="15" customHeight="1">
      <c r="A538" s="364" t="s">
        <v>1025</v>
      </c>
      <c r="B538" s="298"/>
      <c r="C538" s="247"/>
      <c r="D538" s="303" t="s">
        <v>380</v>
      </c>
      <c r="E538" s="300" t="s">
        <v>70</v>
      </c>
      <c r="F538" s="300"/>
      <c r="G538" s="300"/>
      <c r="H538" s="300"/>
      <c r="I538" s="301"/>
      <c r="J538" s="301"/>
    </row>
    <row r="539" spans="1:10" ht="15" customHeight="1">
      <c r="A539" s="364" t="s">
        <v>1026</v>
      </c>
      <c r="B539" s="5"/>
      <c r="C539" s="4"/>
      <c r="D539" s="11"/>
      <c r="E539" s="4"/>
      <c r="F539" s="4"/>
      <c r="G539" s="4"/>
      <c r="H539" s="4"/>
      <c r="I539" s="126"/>
      <c r="J539" s="126"/>
    </row>
    <row r="540" spans="1:10" s="317" customFormat="1" ht="15" customHeight="1">
      <c r="A540" s="364" t="s">
        <v>1027</v>
      </c>
      <c r="B540" s="312"/>
      <c r="C540" s="313" t="s">
        <v>208</v>
      </c>
      <c r="D540" s="314" t="s">
        <v>420</v>
      </c>
      <c r="E540" s="315"/>
      <c r="F540" s="315"/>
      <c r="G540" s="315"/>
      <c r="H540" s="315"/>
      <c r="I540" s="316"/>
      <c r="J540" s="316">
        <f>SUM(J541,J544)</f>
        <v>543</v>
      </c>
    </row>
    <row r="541" spans="1:10" s="302" customFormat="1" ht="15" customHeight="1">
      <c r="A541" s="364" t="s">
        <v>1028</v>
      </c>
      <c r="B541" s="298"/>
      <c r="C541" s="247"/>
      <c r="D541" s="242" t="s">
        <v>421</v>
      </c>
      <c r="E541" s="223" t="s">
        <v>160</v>
      </c>
      <c r="F541" s="305"/>
      <c r="G541" s="305"/>
      <c r="H541" s="223"/>
      <c r="I541" s="301"/>
      <c r="J541" s="301">
        <f>SUM(J542:J543)</f>
        <v>543</v>
      </c>
    </row>
    <row r="542" spans="1:10" ht="15" customHeight="1">
      <c r="A542" s="364" t="s">
        <v>1029</v>
      </c>
      <c r="B542" s="5"/>
      <c r="C542" s="4"/>
      <c r="D542" s="16"/>
      <c r="E542" s="16" t="s">
        <v>483</v>
      </c>
      <c r="F542" s="12" t="s">
        <v>1897</v>
      </c>
      <c r="G542" s="676"/>
      <c r="H542" s="12"/>
      <c r="I542" s="130"/>
      <c r="J542" s="130">
        <v>493</v>
      </c>
    </row>
    <row r="543" spans="1:10" s="302" customFormat="1" ht="15" customHeight="1">
      <c r="A543" s="364" t="s">
        <v>1030</v>
      </c>
      <c r="B543" s="298"/>
      <c r="C543" s="247"/>
      <c r="D543" s="242"/>
      <c r="E543" s="88" t="s">
        <v>433</v>
      </c>
      <c r="F543" s="10" t="s">
        <v>164</v>
      </c>
      <c r="G543" s="305"/>
      <c r="H543" s="223"/>
      <c r="I543" s="301"/>
      <c r="J543" s="130">
        <v>50</v>
      </c>
    </row>
    <row r="544" spans="1:10" s="302" customFormat="1" ht="15" customHeight="1">
      <c r="A544" s="364" t="s">
        <v>1031</v>
      </c>
      <c r="B544" s="298"/>
      <c r="C544" s="247"/>
      <c r="D544" s="242" t="s">
        <v>479</v>
      </c>
      <c r="E544" s="223" t="s">
        <v>172</v>
      </c>
      <c r="F544" s="305"/>
      <c r="G544" s="305"/>
      <c r="H544" s="223"/>
      <c r="I544" s="301"/>
      <c r="J544" s="301"/>
    </row>
    <row r="545" spans="1:10" ht="15" customHeight="1" thickBot="1">
      <c r="A545" s="364" t="s">
        <v>1032</v>
      </c>
      <c r="B545" s="14"/>
      <c r="C545" s="15"/>
      <c r="D545" s="15"/>
      <c r="E545" s="110"/>
      <c r="F545" s="110"/>
      <c r="G545" s="110"/>
      <c r="H545" s="129"/>
      <c r="I545" s="147"/>
      <c r="J545" s="147"/>
    </row>
    <row r="546" spans="1:10" ht="15" customHeight="1" thickBot="1">
      <c r="A546" s="364" t="s">
        <v>1033</v>
      </c>
      <c r="B546" s="219" t="s">
        <v>29</v>
      </c>
      <c r="C546" s="7" t="s">
        <v>373</v>
      </c>
      <c r="D546" s="8"/>
      <c r="E546" s="8"/>
      <c r="F546" s="8"/>
      <c r="G546" s="8"/>
      <c r="H546" s="8"/>
      <c r="I546" s="127"/>
      <c r="J546" s="127"/>
    </row>
    <row r="547" spans="1:10" ht="15" customHeight="1">
      <c r="A547" s="364" t="s">
        <v>1034</v>
      </c>
      <c r="B547" s="5"/>
      <c r="C547" s="357"/>
      <c r="D547" s="284"/>
      <c r="E547" s="246"/>
      <c r="F547" s="4"/>
      <c r="G547" s="4"/>
      <c r="H547" s="4"/>
      <c r="I547" s="282"/>
      <c r="J547" s="282"/>
    </row>
    <row r="548" spans="1:10" s="317" customFormat="1" ht="15" customHeight="1">
      <c r="A548" s="364" t="s">
        <v>1035</v>
      </c>
      <c r="B548" s="312"/>
      <c r="C548" s="313" t="s">
        <v>445</v>
      </c>
      <c r="D548" s="314" t="s">
        <v>446</v>
      </c>
      <c r="E548" s="323"/>
      <c r="F548" s="323"/>
      <c r="G548" s="323"/>
      <c r="H548" s="315"/>
      <c r="I548" s="316"/>
      <c r="J548" s="316"/>
    </row>
    <row r="549" spans="1:10" s="302" customFormat="1" ht="15" customHeight="1">
      <c r="A549" s="364" t="s">
        <v>1036</v>
      </c>
      <c r="B549" s="298"/>
      <c r="C549" s="242"/>
      <c r="D549" s="242" t="s">
        <v>447</v>
      </c>
      <c r="E549" s="223" t="s">
        <v>161</v>
      </c>
      <c r="F549" s="305"/>
      <c r="G549" s="305"/>
      <c r="H549" s="223"/>
      <c r="I549" s="301"/>
      <c r="J549" s="301"/>
    </row>
    <row r="550" spans="1:10" ht="15" customHeight="1">
      <c r="A550" s="364" t="s">
        <v>1037</v>
      </c>
      <c r="B550" s="5"/>
      <c r="C550" s="9"/>
      <c r="D550" s="4"/>
      <c r="E550" s="88" t="s">
        <v>448</v>
      </c>
      <c r="F550" s="12" t="s">
        <v>171</v>
      </c>
      <c r="G550" s="12"/>
      <c r="H550" s="12"/>
      <c r="I550" s="130"/>
      <c r="J550" s="130"/>
    </row>
    <row r="551" spans="1:10" ht="15" customHeight="1">
      <c r="A551" s="364" t="s">
        <v>1038</v>
      </c>
      <c r="B551" s="5"/>
      <c r="C551" s="9"/>
      <c r="D551" s="4"/>
      <c r="E551" s="88" t="s">
        <v>449</v>
      </c>
      <c r="F551" s="12" t="s">
        <v>170</v>
      </c>
      <c r="G551" s="12"/>
      <c r="H551" s="12"/>
      <c r="I551" s="130"/>
      <c r="J551" s="130"/>
    </row>
    <row r="552" spans="1:10" s="302" customFormat="1" ht="15" customHeight="1">
      <c r="A552" s="364" t="s">
        <v>1039</v>
      </c>
      <c r="B552" s="298"/>
      <c r="C552" s="247"/>
      <c r="D552" s="242" t="s">
        <v>456</v>
      </c>
      <c r="E552" s="223" t="s">
        <v>120</v>
      </c>
      <c r="F552" s="223"/>
      <c r="G552" s="223"/>
      <c r="H552" s="223"/>
      <c r="I552" s="301"/>
      <c r="J552" s="301"/>
    </row>
    <row r="553" spans="1:10" ht="15" customHeight="1">
      <c r="A553" s="364" t="s">
        <v>1040</v>
      </c>
      <c r="B553" s="5"/>
      <c r="C553" s="9"/>
      <c r="D553" s="246"/>
      <c r="E553" s="210" t="s">
        <v>457</v>
      </c>
      <c r="F553" s="10" t="s">
        <v>279</v>
      </c>
      <c r="G553" s="10"/>
      <c r="H553" s="10"/>
      <c r="I553" s="148"/>
      <c r="J553" s="148"/>
    </row>
    <row r="554" spans="1:10" ht="15" customHeight="1">
      <c r="A554" s="364" t="s">
        <v>1041</v>
      </c>
      <c r="B554" s="5"/>
      <c r="C554" s="9"/>
      <c r="D554" s="246"/>
      <c r="E554" s="210" t="s">
        <v>458</v>
      </c>
      <c r="F554" s="10" t="s">
        <v>459</v>
      </c>
      <c r="G554" s="4"/>
      <c r="H554" s="10"/>
      <c r="I554" s="148"/>
      <c r="J554" s="148"/>
    </row>
    <row r="555" spans="1:10" ht="15" customHeight="1" thickBot="1">
      <c r="A555" s="364" t="s">
        <v>1042</v>
      </c>
      <c r="B555" s="222"/>
      <c r="C555" s="16"/>
      <c r="D555" s="12"/>
      <c r="E555" s="10"/>
      <c r="F555" s="10"/>
      <c r="G555" s="10"/>
      <c r="H555" s="10"/>
      <c r="I555" s="148"/>
      <c r="J555" s="148"/>
    </row>
    <row r="556" spans="1:10" ht="15" customHeight="1" thickBot="1">
      <c r="A556" s="364" t="s">
        <v>1043</v>
      </c>
      <c r="B556" s="706" t="s">
        <v>491</v>
      </c>
      <c r="C556" s="707"/>
      <c r="D556" s="707"/>
      <c r="E556" s="707"/>
      <c r="F556" s="707"/>
      <c r="G556" s="707"/>
      <c r="H556" s="708"/>
      <c r="I556" s="127">
        <f>SUM(I533,I546)</f>
        <v>7000</v>
      </c>
      <c r="J556" s="127">
        <f>SUM(J533,J546)</f>
        <v>10338</v>
      </c>
    </row>
    <row r="557" spans="1:10" ht="15" customHeight="1" thickBot="1">
      <c r="A557" s="364" t="s">
        <v>1044</v>
      </c>
      <c r="B557" s="5"/>
      <c r="C557" s="16"/>
      <c r="D557" s="4"/>
      <c r="E557" s="4"/>
      <c r="F557" s="4"/>
      <c r="G557" s="4"/>
      <c r="H557" s="4"/>
      <c r="I557" s="126"/>
      <c r="J557" s="126"/>
    </row>
    <row r="558" spans="1:10" s="87" customFormat="1" ht="15" customHeight="1" thickBot="1">
      <c r="A558" s="364" t="s">
        <v>1045</v>
      </c>
      <c r="B558" s="441" t="s">
        <v>1481</v>
      </c>
      <c r="C558" s="442"/>
      <c r="D558" s="348"/>
      <c r="E558" s="348"/>
      <c r="F558" s="348"/>
      <c r="G558" s="348"/>
      <c r="H558" s="443"/>
      <c r="I558" s="350">
        <f>SUM(I560)</f>
        <v>0</v>
      </c>
      <c r="J558" s="350">
        <f>SUM(J560)</f>
        <v>6602</v>
      </c>
    </row>
    <row r="559" spans="1:10" ht="15" customHeight="1" thickBot="1">
      <c r="A559" s="364" t="s">
        <v>1046</v>
      </c>
      <c r="B559" s="351"/>
      <c r="I559" s="356"/>
      <c r="J559" s="356"/>
    </row>
    <row r="560" spans="1:10" ht="15" customHeight="1" thickBot="1">
      <c r="A560" s="364" t="s">
        <v>1047</v>
      </c>
      <c r="B560" s="219" t="s">
        <v>34</v>
      </c>
      <c r="C560" s="705" t="s">
        <v>1465</v>
      </c>
      <c r="D560" s="705"/>
      <c r="E560" s="705"/>
      <c r="F560" s="705"/>
      <c r="G560" s="705"/>
      <c r="H560" s="705"/>
      <c r="I560" s="127">
        <f>SUM(I561,I564)</f>
        <v>0</v>
      </c>
      <c r="J560" s="127">
        <f>SUM(J561,J564)</f>
        <v>6602</v>
      </c>
    </row>
    <row r="561" spans="1:10" s="327" customFormat="1" ht="15" customHeight="1">
      <c r="A561" s="364" t="s">
        <v>1048</v>
      </c>
      <c r="B561" s="324"/>
      <c r="C561" s="313" t="s">
        <v>205</v>
      </c>
      <c r="D561" s="329" t="s">
        <v>176</v>
      </c>
      <c r="E561" s="314"/>
      <c r="F561" s="314"/>
      <c r="G561" s="314"/>
      <c r="H561" s="314"/>
      <c r="I561" s="316">
        <f>SUM(I562:I563)</f>
        <v>0</v>
      </c>
      <c r="J561" s="316">
        <f>SUM(J562:J563)</f>
        <v>6602</v>
      </c>
    </row>
    <row r="562" spans="1:10" ht="15" customHeight="1">
      <c r="A562" s="364" t="s">
        <v>1049</v>
      </c>
      <c r="B562" s="5"/>
      <c r="C562" s="16"/>
      <c r="D562" s="210" t="s">
        <v>464</v>
      </c>
      <c r="E562" s="10" t="s">
        <v>1</v>
      </c>
      <c r="F562" s="10"/>
      <c r="G562" s="10"/>
      <c r="H562" s="10"/>
      <c r="I562" s="130"/>
      <c r="J562" s="130"/>
    </row>
    <row r="563" spans="1:10" ht="15" customHeight="1">
      <c r="A563" s="364" t="s">
        <v>1050</v>
      </c>
      <c r="B563" s="5"/>
      <c r="C563" s="16"/>
      <c r="D563" s="210" t="s">
        <v>465</v>
      </c>
      <c r="E563" s="10" t="s">
        <v>132</v>
      </c>
      <c r="G563" s="10"/>
      <c r="H563" s="10"/>
      <c r="I563" s="130"/>
      <c r="J563" s="130">
        <v>6602</v>
      </c>
    </row>
    <row r="564" spans="1:10" s="302" customFormat="1" ht="15" customHeight="1">
      <c r="A564" s="364" t="s">
        <v>1051</v>
      </c>
      <c r="B564" s="298"/>
      <c r="C564" s="440" t="s">
        <v>1466</v>
      </c>
      <c r="D564" s="329" t="s">
        <v>177</v>
      </c>
      <c r="E564" s="300"/>
      <c r="F564" s="300"/>
      <c r="G564" s="300"/>
      <c r="H564" s="300"/>
      <c r="I564" s="308"/>
      <c r="J564" s="308"/>
    </row>
    <row r="565" spans="1:10" ht="15" customHeight="1" thickBot="1">
      <c r="A565" s="364" t="s">
        <v>1052</v>
      </c>
      <c r="B565" s="287"/>
      <c r="C565" s="288"/>
      <c r="D565" s="288"/>
      <c r="E565" s="288"/>
      <c r="F565" s="288"/>
      <c r="G565" s="288"/>
      <c r="H565" s="288"/>
      <c r="I565" s="289"/>
      <c r="J565" s="289"/>
    </row>
    <row r="566" spans="1:10" ht="15" customHeight="1" thickBot="1">
      <c r="A566" s="364" t="s">
        <v>1053</v>
      </c>
      <c r="B566" s="706" t="s">
        <v>1497</v>
      </c>
      <c r="C566" s="707"/>
      <c r="D566" s="707"/>
      <c r="E566" s="707"/>
      <c r="F566" s="707"/>
      <c r="G566" s="707"/>
      <c r="H566" s="708"/>
      <c r="I566" s="127">
        <f>SUM(I560)</f>
        <v>0</v>
      </c>
      <c r="J566" s="127">
        <f>SUM(J560)</f>
        <v>6602</v>
      </c>
    </row>
    <row r="567" spans="1:10" ht="15" customHeight="1" thickBot="1">
      <c r="A567" s="364" t="s">
        <v>1054</v>
      </c>
      <c r="B567" s="359"/>
      <c r="C567" s="360"/>
      <c r="D567" s="360"/>
      <c r="E567" s="360"/>
      <c r="F567" s="360"/>
      <c r="G567" s="360"/>
      <c r="H567" s="360"/>
      <c r="I567" s="361"/>
      <c r="J567" s="361"/>
    </row>
    <row r="568" spans="1:10" ht="15" customHeight="1" thickBot="1">
      <c r="A568" s="366" t="s">
        <v>1055</v>
      </c>
      <c r="B568" s="219" t="s">
        <v>80</v>
      </c>
      <c r="C568" s="705" t="s">
        <v>486</v>
      </c>
      <c r="D568" s="705"/>
      <c r="E568" s="705"/>
      <c r="F568" s="705"/>
      <c r="G568" s="705"/>
      <c r="H568" s="705"/>
      <c r="I568" s="127">
        <v>86533</v>
      </c>
      <c r="J568" s="127">
        <v>104273</v>
      </c>
    </row>
    <row r="569" spans="1:10" ht="15" customHeight="1" thickBot="1">
      <c r="A569" s="365" t="s">
        <v>1056</v>
      </c>
      <c r="B569" s="14"/>
      <c r="C569" s="15"/>
      <c r="D569" s="149"/>
      <c r="E569" s="15"/>
      <c r="F569" s="15"/>
      <c r="G569" s="15"/>
      <c r="H569" s="15"/>
      <c r="I569" s="147"/>
      <c r="J569" s="147"/>
    </row>
    <row r="570" spans="1:10" ht="15" customHeight="1" thickBot="1">
      <c r="A570" s="364" t="s">
        <v>1057</v>
      </c>
      <c r="B570" s="17" t="s">
        <v>110</v>
      </c>
      <c r="C570" s="8"/>
      <c r="D570" s="8"/>
      <c r="E570" s="8"/>
      <c r="F570" s="8"/>
      <c r="G570" s="8"/>
      <c r="H570" s="8"/>
      <c r="I570" s="127">
        <f>SUM(I594,I604,I606)</f>
        <v>67587</v>
      </c>
      <c r="J570" s="127">
        <f>SUM(J594,J604,J606)</f>
        <v>70923</v>
      </c>
    </row>
    <row r="571" spans="1:10" ht="15" customHeight="1" thickBot="1">
      <c r="A571" s="364" t="s">
        <v>1058</v>
      </c>
      <c r="B571" s="354"/>
      <c r="C571" s="355"/>
      <c r="D571" s="355"/>
      <c r="E571" s="355"/>
      <c r="F571" s="355"/>
      <c r="G571" s="355"/>
      <c r="H571" s="355"/>
      <c r="I571" s="356"/>
      <c r="J571" s="356"/>
    </row>
    <row r="572" spans="1:10" ht="15" customHeight="1" thickBot="1">
      <c r="A572" s="364" t="s">
        <v>1059</v>
      </c>
      <c r="B572" s="17" t="s">
        <v>41</v>
      </c>
      <c r="C572" s="8"/>
      <c r="D572" s="8"/>
      <c r="E572" s="8"/>
      <c r="F572" s="8"/>
      <c r="G572" s="8"/>
      <c r="H572" s="8"/>
      <c r="I572" s="127">
        <f>SUM(I574,I579)</f>
        <v>4965</v>
      </c>
      <c r="J572" s="127">
        <f>SUM(J574,J579)</f>
        <v>5188</v>
      </c>
    </row>
    <row r="573" spans="1:10" ht="15" customHeight="1">
      <c r="A573" s="364" t="s">
        <v>1060</v>
      </c>
      <c r="B573" s="5"/>
      <c r="C573" s="9"/>
      <c r="D573" s="246"/>
      <c r="E573" s="4"/>
      <c r="F573" s="4"/>
      <c r="G573" s="4"/>
      <c r="H573" s="4"/>
      <c r="I573" s="282"/>
      <c r="J573" s="282"/>
    </row>
    <row r="574" spans="1:10" s="317" customFormat="1" ht="15" customHeight="1">
      <c r="A574" s="364" t="s">
        <v>1061</v>
      </c>
      <c r="B574" s="312"/>
      <c r="C574" s="313" t="s">
        <v>115</v>
      </c>
      <c r="D574" s="314" t="s">
        <v>59</v>
      </c>
      <c r="E574" s="315"/>
      <c r="F574" s="315"/>
      <c r="G574" s="315"/>
      <c r="H574" s="315"/>
      <c r="I574" s="316">
        <f>SUM(I575:I577)</f>
        <v>4965</v>
      </c>
      <c r="J574" s="316">
        <f>SUM(J575:J577)</f>
        <v>4965</v>
      </c>
    </row>
    <row r="575" spans="1:10" s="302" customFormat="1" ht="15" customHeight="1">
      <c r="A575" s="364" t="s">
        <v>1062</v>
      </c>
      <c r="B575" s="298"/>
      <c r="C575" s="247"/>
      <c r="D575" s="303" t="s">
        <v>378</v>
      </c>
      <c r="E575" s="223" t="s">
        <v>69</v>
      </c>
      <c r="F575" s="223"/>
      <c r="G575" s="223"/>
      <c r="H575" s="300"/>
      <c r="I575" s="301">
        <v>3811</v>
      </c>
      <c r="J575" s="301">
        <v>3811</v>
      </c>
    </row>
    <row r="576" spans="1:10" s="302" customFormat="1" ht="15" customHeight="1">
      <c r="A576" s="364" t="s">
        <v>1063</v>
      </c>
      <c r="B576" s="298"/>
      <c r="C576" s="247"/>
      <c r="D576" s="303" t="s">
        <v>379</v>
      </c>
      <c r="E576" s="223" t="s">
        <v>1453</v>
      </c>
      <c r="F576" s="223"/>
      <c r="G576" s="223"/>
      <c r="H576" s="300"/>
      <c r="I576" s="301">
        <v>1154</v>
      </c>
      <c r="J576" s="301">
        <v>1154</v>
      </c>
    </row>
    <row r="577" spans="1:10" s="302" customFormat="1" ht="15" customHeight="1">
      <c r="A577" s="364" t="s">
        <v>1064</v>
      </c>
      <c r="B577" s="298"/>
      <c r="C577" s="247"/>
      <c r="D577" s="303" t="s">
        <v>380</v>
      </c>
      <c r="E577" s="300" t="s">
        <v>70</v>
      </c>
      <c r="F577" s="300"/>
      <c r="G577" s="300"/>
      <c r="H577" s="300"/>
      <c r="I577" s="301"/>
      <c r="J577" s="301"/>
    </row>
    <row r="578" spans="1:10" ht="15" customHeight="1">
      <c r="A578" s="364" t="s">
        <v>1065</v>
      </c>
      <c r="B578" s="5"/>
      <c r="C578" s="4"/>
      <c r="D578" s="11"/>
      <c r="E578" s="4"/>
      <c r="F578" s="4"/>
      <c r="G578" s="4"/>
      <c r="H578" s="4"/>
      <c r="I578" s="126"/>
      <c r="J578" s="126"/>
    </row>
    <row r="579" spans="1:10" s="317" customFormat="1" ht="15" customHeight="1">
      <c r="A579" s="364" t="s">
        <v>1066</v>
      </c>
      <c r="B579" s="312"/>
      <c r="C579" s="313" t="s">
        <v>208</v>
      </c>
      <c r="D579" s="314" t="s">
        <v>420</v>
      </c>
      <c r="E579" s="315"/>
      <c r="F579" s="315"/>
      <c r="G579" s="315"/>
      <c r="H579" s="315"/>
      <c r="I579" s="316"/>
      <c r="J579" s="316">
        <f>SUM(J580)</f>
        <v>223</v>
      </c>
    </row>
    <row r="580" spans="1:10" s="302" customFormat="1" ht="15" customHeight="1">
      <c r="A580" s="364" t="s">
        <v>1067</v>
      </c>
      <c r="B580" s="298"/>
      <c r="C580" s="247"/>
      <c r="D580" s="242" t="s">
        <v>421</v>
      </c>
      <c r="E580" s="223" t="s">
        <v>160</v>
      </c>
      <c r="F580" s="305"/>
      <c r="G580" s="305"/>
      <c r="H580" s="223"/>
      <c r="I580" s="301"/>
      <c r="J580" s="301">
        <f>SUM(J581)</f>
        <v>223</v>
      </c>
    </row>
    <row r="581" spans="1:10" ht="15" customHeight="1">
      <c r="A581" s="364" t="s">
        <v>1068</v>
      </c>
      <c r="B581" s="5"/>
      <c r="C581" s="4"/>
      <c r="D581" s="16"/>
      <c r="E581" s="16" t="s">
        <v>483</v>
      </c>
      <c r="F581" s="12" t="s">
        <v>1897</v>
      </c>
      <c r="G581" s="676"/>
      <c r="H581" s="12"/>
      <c r="I581" s="130"/>
      <c r="J581" s="130">
        <v>223</v>
      </c>
    </row>
    <row r="582" spans="1:10" s="302" customFormat="1" ht="15" customHeight="1">
      <c r="A582" s="364" t="s">
        <v>1069</v>
      </c>
      <c r="B582" s="298"/>
      <c r="C582" s="247"/>
      <c r="D582" s="242" t="s">
        <v>479</v>
      </c>
      <c r="E582" s="223" t="s">
        <v>172</v>
      </c>
      <c r="F582" s="305"/>
      <c r="G582" s="305"/>
      <c r="H582" s="223"/>
      <c r="I582" s="301"/>
      <c r="J582" s="301"/>
    </row>
    <row r="583" spans="1:10" ht="15" customHeight="1" thickBot="1">
      <c r="A583" s="364" t="s">
        <v>1070</v>
      </c>
      <c r="B583" s="14"/>
      <c r="C583" s="15"/>
      <c r="D583" s="15"/>
      <c r="E583" s="110"/>
      <c r="F583" s="110"/>
      <c r="G583" s="110"/>
      <c r="H583" s="129"/>
      <c r="I583" s="147"/>
      <c r="J583" s="147"/>
    </row>
    <row r="584" spans="1:10" ht="15" customHeight="1" thickBot="1">
      <c r="A584" s="364" t="s">
        <v>1071</v>
      </c>
      <c r="B584" s="219" t="s">
        <v>29</v>
      </c>
      <c r="C584" s="7" t="s">
        <v>373</v>
      </c>
      <c r="D584" s="8"/>
      <c r="E584" s="8"/>
      <c r="F584" s="8"/>
      <c r="G584" s="8"/>
      <c r="H584" s="8"/>
      <c r="I584" s="127"/>
      <c r="J584" s="127"/>
    </row>
    <row r="585" spans="1:10" ht="15" customHeight="1">
      <c r="A585" s="364" t="s">
        <v>1072</v>
      </c>
      <c r="B585" s="5"/>
      <c r="C585" s="357"/>
      <c r="D585" s="284"/>
      <c r="E585" s="246"/>
      <c r="F585" s="4"/>
      <c r="G585" s="4"/>
      <c r="H585" s="4"/>
      <c r="I585" s="282"/>
      <c r="J585" s="282"/>
    </row>
    <row r="586" spans="1:10" s="317" customFormat="1" ht="15" customHeight="1">
      <c r="A586" s="364" t="s">
        <v>1073</v>
      </c>
      <c r="B586" s="312"/>
      <c r="C586" s="313" t="s">
        <v>445</v>
      </c>
      <c r="D586" s="314" t="s">
        <v>446</v>
      </c>
      <c r="E586" s="323"/>
      <c r="F586" s="323"/>
      <c r="G586" s="323"/>
      <c r="H586" s="315"/>
      <c r="I586" s="316"/>
      <c r="J586" s="316"/>
    </row>
    <row r="587" spans="1:10" s="302" customFormat="1" ht="15" customHeight="1">
      <c r="A587" s="364" t="s">
        <v>1074</v>
      </c>
      <c r="B587" s="298"/>
      <c r="C587" s="242"/>
      <c r="D587" s="242" t="s">
        <v>447</v>
      </c>
      <c r="E587" s="223" t="s">
        <v>161</v>
      </c>
      <c r="F587" s="305"/>
      <c r="G587" s="305"/>
      <c r="H587" s="223"/>
      <c r="I587" s="301"/>
      <c r="J587" s="301"/>
    </row>
    <row r="588" spans="1:10" ht="15" customHeight="1">
      <c r="A588" s="364" t="s">
        <v>1075</v>
      </c>
      <c r="B588" s="5"/>
      <c r="C588" s="9"/>
      <c r="D588" s="4"/>
      <c r="E588" s="88" t="s">
        <v>448</v>
      </c>
      <c r="F588" s="12" t="s">
        <v>171</v>
      </c>
      <c r="G588" s="12"/>
      <c r="H588" s="12"/>
      <c r="I588" s="130"/>
      <c r="J588" s="130"/>
    </row>
    <row r="589" spans="1:10" ht="15" customHeight="1">
      <c r="A589" s="364" t="s">
        <v>1076</v>
      </c>
      <c r="B589" s="5"/>
      <c r="C589" s="9"/>
      <c r="D589" s="4"/>
      <c r="E589" s="88" t="s">
        <v>449</v>
      </c>
      <c r="F589" s="12" t="s">
        <v>170</v>
      </c>
      <c r="G589" s="12"/>
      <c r="H589" s="12"/>
      <c r="I589" s="130"/>
      <c r="J589" s="130"/>
    </row>
    <row r="590" spans="1:10" s="302" customFormat="1" ht="15" customHeight="1">
      <c r="A590" s="364" t="s">
        <v>1077</v>
      </c>
      <c r="B590" s="298"/>
      <c r="C590" s="247"/>
      <c r="D590" s="242" t="s">
        <v>456</v>
      </c>
      <c r="E590" s="223" t="s">
        <v>120</v>
      </c>
      <c r="F590" s="223"/>
      <c r="G590" s="223"/>
      <c r="H590" s="223"/>
      <c r="I590" s="301"/>
      <c r="J590" s="301"/>
    </row>
    <row r="591" spans="1:10" ht="15" customHeight="1">
      <c r="A591" s="364" t="s">
        <v>1078</v>
      </c>
      <c r="B591" s="5"/>
      <c r="C591" s="9"/>
      <c r="D591" s="246"/>
      <c r="E591" s="210" t="s">
        <v>457</v>
      </c>
      <c r="F591" s="10" t="s">
        <v>279</v>
      </c>
      <c r="G591" s="10"/>
      <c r="H591" s="10"/>
      <c r="I591" s="148"/>
      <c r="J591" s="148"/>
    </row>
    <row r="592" spans="1:10" ht="15" customHeight="1">
      <c r="A592" s="364" t="s">
        <v>1079</v>
      </c>
      <c r="B592" s="5"/>
      <c r="C592" s="9"/>
      <c r="D592" s="246"/>
      <c r="E592" s="210" t="s">
        <v>458</v>
      </c>
      <c r="F592" s="10" t="s">
        <v>459</v>
      </c>
      <c r="G592" s="4"/>
      <c r="H592" s="10"/>
      <c r="I592" s="148"/>
      <c r="J592" s="148"/>
    </row>
    <row r="593" spans="1:10" ht="15" customHeight="1" thickBot="1">
      <c r="A593" s="364" t="s">
        <v>1080</v>
      </c>
      <c r="B593" s="222"/>
      <c r="C593" s="16"/>
      <c r="D593" s="12"/>
      <c r="E593" s="10"/>
      <c r="F593" s="10"/>
      <c r="G593" s="10"/>
      <c r="H593" s="10"/>
      <c r="I593" s="148"/>
      <c r="J593" s="148"/>
    </row>
    <row r="594" spans="1:10" ht="15" customHeight="1" thickBot="1">
      <c r="A594" s="364" t="s">
        <v>1081</v>
      </c>
      <c r="B594" s="706" t="s">
        <v>492</v>
      </c>
      <c r="C594" s="707"/>
      <c r="D594" s="707"/>
      <c r="E594" s="707"/>
      <c r="F594" s="707"/>
      <c r="G594" s="707"/>
      <c r="H594" s="708"/>
      <c r="I594" s="127">
        <f>SUM(I572,I584)</f>
        <v>4965</v>
      </c>
      <c r="J594" s="127">
        <f>SUM(J572,J584)</f>
        <v>5188</v>
      </c>
    </row>
    <row r="595" spans="1:10" ht="15" customHeight="1" thickBot="1">
      <c r="A595" s="364" t="s">
        <v>1082</v>
      </c>
      <c r="B595" s="5"/>
      <c r="C595" s="16"/>
      <c r="D595" s="4"/>
      <c r="E595" s="4"/>
      <c r="F595" s="4"/>
      <c r="G595" s="4"/>
      <c r="H595" s="4"/>
      <c r="I595" s="126"/>
      <c r="J595" s="126"/>
    </row>
    <row r="596" spans="1:10" s="87" customFormat="1" ht="15" customHeight="1" thickBot="1">
      <c r="A596" s="364" t="s">
        <v>1083</v>
      </c>
      <c r="B596" s="441" t="s">
        <v>1482</v>
      </c>
      <c r="C596" s="442"/>
      <c r="D596" s="348"/>
      <c r="E596" s="348"/>
      <c r="F596" s="348"/>
      <c r="G596" s="348"/>
      <c r="H596" s="443"/>
      <c r="I596" s="350">
        <f>SUM(I598)</f>
        <v>0</v>
      </c>
      <c r="J596" s="350">
        <f>SUM(J598)</f>
        <v>2381</v>
      </c>
    </row>
    <row r="597" spans="1:10" ht="15" customHeight="1" thickBot="1">
      <c r="A597" s="364" t="s">
        <v>1084</v>
      </c>
      <c r="B597" s="351"/>
      <c r="I597" s="356"/>
      <c r="J597" s="356"/>
    </row>
    <row r="598" spans="1:10" ht="15" customHeight="1" thickBot="1">
      <c r="A598" s="364" t="s">
        <v>1085</v>
      </c>
      <c r="B598" s="219" t="s">
        <v>34</v>
      </c>
      <c r="C598" s="705" t="s">
        <v>1465</v>
      </c>
      <c r="D598" s="705"/>
      <c r="E598" s="705"/>
      <c r="F598" s="705"/>
      <c r="G598" s="705"/>
      <c r="H598" s="705"/>
      <c r="I598" s="127">
        <f>SUM(I599,I602)</f>
        <v>0</v>
      </c>
      <c r="J598" s="127">
        <f>SUM(J599,J602)</f>
        <v>2381</v>
      </c>
    </row>
    <row r="599" spans="1:10" s="327" customFormat="1" ht="15" customHeight="1">
      <c r="A599" s="364" t="s">
        <v>1086</v>
      </c>
      <c r="B599" s="324"/>
      <c r="C599" s="313" t="s">
        <v>205</v>
      </c>
      <c r="D599" s="329" t="s">
        <v>176</v>
      </c>
      <c r="E599" s="314"/>
      <c r="F599" s="314"/>
      <c r="G599" s="314"/>
      <c r="H599" s="314"/>
      <c r="I599" s="316">
        <f>SUM(I600:I601)</f>
        <v>0</v>
      </c>
      <c r="J599" s="316">
        <f>SUM(J600:J601)</f>
        <v>1601</v>
      </c>
    </row>
    <row r="600" spans="1:10" ht="15" customHeight="1">
      <c r="A600" s="364" t="s">
        <v>1087</v>
      </c>
      <c r="B600" s="5"/>
      <c r="C600" s="16"/>
      <c r="D600" s="210" t="s">
        <v>464</v>
      </c>
      <c r="E600" s="10" t="s">
        <v>1</v>
      </c>
      <c r="F600" s="10"/>
      <c r="G600" s="10"/>
      <c r="H600" s="10"/>
      <c r="I600" s="130"/>
      <c r="J600" s="130"/>
    </row>
    <row r="601" spans="1:10" ht="15" customHeight="1">
      <c r="A601" s="364" t="s">
        <v>1088</v>
      </c>
      <c r="B601" s="5"/>
      <c r="C601" s="16"/>
      <c r="D601" s="210" t="s">
        <v>465</v>
      </c>
      <c r="E601" s="10" t="s">
        <v>132</v>
      </c>
      <c r="G601" s="10"/>
      <c r="H601" s="10"/>
      <c r="I601" s="130"/>
      <c r="J601" s="130">
        <v>1601</v>
      </c>
    </row>
    <row r="602" spans="1:10" s="302" customFormat="1" ht="15" customHeight="1">
      <c r="A602" s="364" t="s">
        <v>1089</v>
      </c>
      <c r="B602" s="298"/>
      <c r="C602" s="440" t="s">
        <v>1466</v>
      </c>
      <c r="D602" s="329" t="s">
        <v>177</v>
      </c>
      <c r="E602" s="300"/>
      <c r="F602" s="300"/>
      <c r="G602" s="300"/>
      <c r="H602" s="300"/>
      <c r="I602" s="308"/>
      <c r="J602" s="308">
        <v>780</v>
      </c>
    </row>
    <row r="603" spans="1:10" ht="15" customHeight="1" thickBot="1">
      <c r="A603" s="364" t="s">
        <v>1090</v>
      </c>
      <c r="B603" s="287"/>
      <c r="C603" s="288"/>
      <c r="D603" s="288"/>
      <c r="E603" s="288"/>
      <c r="F603" s="288"/>
      <c r="G603" s="288"/>
      <c r="H603" s="288"/>
      <c r="I603" s="289"/>
      <c r="J603" s="289"/>
    </row>
    <row r="604" spans="1:10" ht="15" customHeight="1" thickBot="1">
      <c r="A604" s="364" t="s">
        <v>1091</v>
      </c>
      <c r="B604" s="706" t="s">
        <v>1498</v>
      </c>
      <c r="C604" s="707"/>
      <c r="D604" s="707"/>
      <c r="E604" s="707"/>
      <c r="F604" s="707"/>
      <c r="G604" s="707"/>
      <c r="H604" s="708"/>
      <c r="I604" s="127">
        <f>SUM(I598)</f>
        <v>0</v>
      </c>
      <c r="J604" s="127">
        <f>SUM(J598)</f>
        <v>2381</v>
      </c>
    </row>
    <row r="605" spans="1:10" ht="15" customHeight="1" thickBot="1">
      <c r="A605" s="364" t="s">
        <v>1092</v>
      </c>
      <c r="B605" s="359"/>
      <c r="C605" s="360"/>
      <c r="D605" s="360"/>
      <c r="E605" s="360"/>
      <c r="F605" s="360"/>
      <c r="G605" s="360"/>
      <c r="H605" s="360"/>
      <c r="I605" s="361"/>
      <c r="J605" s="361"/>
    </row>
    <row r="606" spans="1:10" ht="15" customHeight="1" thickBot="1">
      <c r="A606" s="366" t="s">
        <v>1093</v>
      </c>
      <c r="B606" s="219" t="s">
        <v>80</v>
      </c>
      <c r="C606" s="705" t="s">
        <v>486</v>
      </c>
      <c r="D606" s="705"/>
      <c r="E606" s="705"/>
      <c r="F606" s="705"/>
      <c r="G606" s="705"/>
      <c r="H606" s="705"/>
      <c r="I606" s="127">
        <v>62622</v>
      </c>
      <c r="J606" s="127">
        <v>63354</v>
      </c>
    </row>
    <row r="607" spans="1:10" ht="15" customHeight="1" thickBot="1">
      <c r="A607" s="365" t="s">
        <v>1094</v>
      </c>
      <c r="B607" s="14"/>
      <c r="C607" s="15"/>
      <c r="D607" s="149"/>
      <c r="E607" s="15"/>
      <c r="F607" s="15"/>
      <c r="G607" s="15"/>
      <c r="H607" s="15"/>
      <c r="I607" s="147"/>
      <c r="J607" s="147"/>
    </row>
    <row r="608" spans="1:10" ht="15" customHeight="1" thickBot="1">
      <c r="A608" s="364" t="s">
        <v>1095</v>
      </c>
      <c r="B608" s="17" t="s">
        <v>61</v>
      </c>
      <c r="C608" s="8"/>
      <c r="D608" s="8"/>
      <c r="E608" s="8"/>
      <c r="F608" s="8"/>
      <c r="G608" s="8"/>
      <c r="H608" s="8"/>
      <c r="I608" s="127">
        <f>SUM(I632,I642,I644)</f>
        <v>116577</v>
      </c>
      <c r="J608" s="127">
        <f>SUM(J632,J642,J644)</f>
        <v>127363</v>
      </c>
    </row>
    <row r="609" spans="1:10" ht="15" customHeight="1" thickBot="1">
      <c r="A609" s="364" t="s">
        <v>1096</v>
      </c>
      <c r="B609" s="354"/>
      <c r="C609" s="355"/>
      <c r="D609" s="355"/>
      <c r="E609" s="355"/>
      <c r="F609" s="355"/>
      <c r="G609" s="355"/>
      <c r="H609" s="355"/>
      <c r="I609" s="356"/>
      <c r="J609" s="356"/>
    </row>
    <row r="610" spans="1:10" ht="15" customHeight="1" thickBot="1">
      <c r="A610" s="364" t="s">
        <v>1097</v>
      </c>
      <c r="B610" s="17" t="s">
        <v>41</v>
      </c>
      <c r="C610" s="8"/>
      <c r="D610" s="8"/>
      <c r="E610" s="8"/>
      <c r="F610" s="8"/>
      <c r="G610" s="8"/>
      <c r="H610" s="8"/>
      <c r="I610" s="127">
        <f>SUM(I612,I617)</f>
        <v>23575</v>
      </c>
      <c r="J610" s="127">
        <f>SUM(J612,J617)</f>
        <v>25664</v>
      </c>
    </row>
    <row r="611" spans="1:10" ht="15" customHeight="1">
      <c r="A611" s="364" t="s">
        <v>1098</v>
      </c>
      <c r="B611" s="5"/>
      <c r="C611" s="9"/>
      <c r="D611" s="246"/>
      <c r="E611" s="4"/>
      <c r="F611" s="4"/>
      <c r="G611" s="4"/>
      <c r="H611" s="4"/>
      <c r="I611" s="282"/>
      <c r="J611" s="282"/>
    </row>
    <row r="612" spans="1:10" s="317" customFormat="1" ht="15" customHeight="1">
      <c r="A612" s="364" t="s">
        <v>1099</v>
      </c>
      <c r="B612" s="312"/>
      <c r="C612" s="313" t="s">
        <v>115</v>
      </c>
      <c r="D612" s="314" t="s">
        <v>59</v>
      </c>
      <c r="E612" s="315"/>
      <c r="F612" s="315"/>
      <c r="G612" s="315"/>
      <c r="H612" s="315"/>
      <c r="I612" s="316">
        <f>SUM(I613:I614)</f>
        <v>23575</v>
      </c>
      <c r="J612" s="316">
        <f>SUM(J613:J614)</f>
        <v>23575</v>
      </c>
    </row>
    <row r="613" spans="1:10" s="302" customFormat="1" ht="15" customHeight="1">
      <c r="A613" s="364" t="s">
        <v>1100</v>
      </c>
      <c r="B613" s="298"/>
      <c r="C613" s="247"/>
      <c r="D613" s="303" t="s">
        <v>378</v>
      </c>
      <c r="E613" s="223" t="s">
        <v>69</v>
      </c>
      <c r="F613" s="223"/>
      <c r="G613" s="223"/>
      <c r="H613" s="300"/>
      <c r="I613" s="301">
        <v>19484</v>
      </c>
      <c r="J613" s="301">
        <v>19484</v>
      </c>
    </row>
    <row r="614" spans="1:10" s="302" customFormat="1" ht="15" customHeight="1">
      <c r="A614" s="364" t="s">
        <v>1101</v>
      </c>
      <c r="B614" s="298"/>
      <c r="C614" s="247"/>
      <c r="D614" s="303" t="s">
        <v>379</v>
      </c>
      <c r="E614" s="223" t="s">
        <v>1453</v>
      </c>
      <c r="F614" s="223"/>
      <c r="G614" s="223"/>
      <c r="H614" s="300"/>
      <c r="I614" s="301">
        <v>4091</v>
      </c>
      <c r="J614" s="301">
        <v>4091</v>
      </c>
    </row>
    <row r="615" spans="1:10" s="302" customFormat="1" ht="15" customHeight="1">
      <c r="A615" s="364" t="s">
        <v>1102</v>
      </c>
      <c r="B615" s="298"/>
      <c r="C615" s="247"/>
      <c r="D615" s="303" t="s">
        <v>380</v>
      </c>
      <c r="E615" s="300" t="s">
        <v>70</v>
      </c>
      <c r="F615" s="300"/>
      <c r="G615" s="300"/>
      <c r="H615" s="300"/>
      <c r="I615" s="301"/>
      <c r="J615" s="301"/>
    </row>
    <row r="616" spans="1:10" ht="15" customHeight="1">
      <c r="A616" s="364" t="s">
        <v>1103</v>
      </c>
      <c r="B616" s="5"/>
      <c r="C616" s="4"/>
      <c r="D616" s="11"/>
      <c r="E616" s="4"/>
      <c r="F616" s="4"/>
      <c r="G616" s="4"/>
      <c r="H616" s="4"/>
      <c r="I616" s="126"/>
      <c r="J616" s="126"/>
    </row>
    <row r="617" spans="1:10" s="317" customFormat="1" ht="15" customHeight="1">
      <c r="A617" s="364" t="s">
        <v>1104</v>
      </c>
      <c r="B617" s="312"/>
      <c r="C617" s="313" t="s">
        <v>208</v>
      </c>
      <c r="D617" s="314" t="s">
        <v>420</v>
      </c>
      <c r="E617" s="315"/>
      <c r="F617" s="315"/>
      <c r="G617" s="315"/>
      <c r="H617" s="315"/>
      <c r="I617" s="316"/>
      <c r="J617" s="316">
        <f>SUM(J618)</f>
        <v>2089</v>
      </c>
    </row>
    <row r="618" spans="1:10" s="302" customFormat="1" ht="15" customHeight="1">
      <c r="A618" s="364" t="s">
        <v>1105</v>
      </c>
      <c r="B618" s="298"/>
      <c r="C618" s="247"/>
      <c r="D618" s="242" t="s">
        <v>421</v>
      </c>
      <c r="E618" s="223" t="s">
        <v>160</v>
      </c>
      <c r="F618" s="305"/>
      <c r="G618" s="305"/>
      <c r="H618" s="223"/>
      <c r="I618" s="301"/>
      <c r="J618" s="301">
        <f>SUM(J619)</f>
        <v>2089</v>
      </c>
    </row>
    <row r="619" spans="1:10" ht="15" customHeight="1">
      <c r="A619" s="364" t="s">
        <v>1106</v>
      </c>
      <c r="B619" s="5"/>
      <c r="C619" s="4"/>
      <c r="D619" s="16"/>
      <c r="E619" s="16" t="s">
        <v>483</v>
      </c>
      <c r="F619" s="12" t="s">
        <v>1897</v>
      </c>
      <c r="G619" s="676"/>
      <c r="H619" s="12"/>
      <c r="I619" s="130"/>
      <c r="J619" s="130">
        <v>2089</v>
      </c>
    </row>
    <row r="620" spans="1:10" s="302" customFormat="1" ht="15" customHeight="1">
      <c r="A620" s="364" t="s">
        <v>1107</v>
      </c>
      <c r="B620" s="298"/>
      <c r="C620" s="247"/>
      <c r="D620" s="242" t="s">
        <v>479</v>
      </c>
      <c r="E620" s="223" t="s">
        <v>172</v>
      </c>
      <c r="F620" s="305"/>
      <c r="G620" s="305"/>
      <c r="H620" s="223"/>
      <c r="I620" s="301"/>
      <c r="J620" s="301"/>
    </row>
    <row r="621" spans="1:10" ht="15" customHeight="1" thickBot="1">
      <c r="A621" s="364" t="s">
        <v>1108</v>
      </c>
      <c r="B621" s="14"/>
      <c r="C621" s="15"/>
      <c r="D621" s="15"/>
      <c r="E621" s="110"/>
      <c r="F621" s="110"/>
      <c r="G621" s="110"/>
      <c r="H621" s="129"/>
      <c r="I621" s="147"/>
      <c r="J621" s="147"/>
    </row>
    <row r="622" spans="1:10" ht="15" customHeight="1" thickBot="1">
      <c r="A622" s="364" t="s">
        <v>1109</v>
      </c>
      <c r="B622" s="219" t="s">
        <v>29</v>
      </c>
      <c r="C622" s="7" t="s">
        <v>373</v>
      </c>
      <c r="D622" s="8"/>
      <c r="E622" s="8"/>
      <c r="F622" s="8"/>
      <c r="G622" s="8"/>
      <c r="H622" s="8"/>
      <c r="I622" s="127"/>
      <c r="J622" s="127"/>
    </row>
    <row r="623" spans="1:10" ht="15" customHeight="1">
      <c r="A623" s="364" t="s">
        <v>1110</v>
      </c>
      <c r="B623" s="5"/>
      <c r="C623" s="357"/>
      <c r="D623" s="284"/>
      <c r="E623" s="246"/>
      <c r="F623" s="4"/>
      <c r="G623" s="4"/>
      <c r="H623" s="4"/>
      <c r="I623" s="282"/>
      <c r="J623" s="282"/>
    </row>
    <row r="624" spans="1:10" s="317" customFormat="1" ht="15" customHeight="1">
      <c r="A624" s="364" t="s">
        <v>1111</v>
      </c>
      <c r="B624" s="312"/>
      <c r="C624" s="313" t="s">
        <v>445</v>
      </c>
      <c r="D624" s="314" t="s">
        <v>446</v>
      </c>
      <c r="E624" s="323"/>
      <c r="F624" s="323"/>
      <c r="G624" s="323"/>
      <c r="H624" s="315"/>
      <c r="I624" s="316"/>
      <c r="J624" s="316"/>
    </row>
    <row r="625" spans="1:10" s="302" customFormat="1" ht="15" customHeight="1">
      <c r="A625" s="364" t="s">
        <v>1112</v>
      </c>
      <c r="B625" s="298"/>
      <c r="C625" s="242"/>
      <c r="D625" s="242" t="s">
        <v>447</v>
      </c>
      <c r="E625" s="223" t="s">
        <v>161</v>
      </c>
      <c r="F625" s="305"/>
      <c r="G625" s="305"/>
      <c r="H625" s="223"/>
      <c r="I625" s="301"/>
      <c r="J625" s="301"/>
    </row>
    <row r="626" spans="1:10" ht="15" customHeight="1">
      <c r="A626" s="364" t="s">
        <v>1113</v>
      </c>
      <c r="B626" s="5"/>
      <c r="C626" s="9"/>
      <c r="D626" s="4"/>
      <c r="E626" s="88" t="s">
        <v>448</v>
      </c>
      <c r="F626" s="12" t="s">
        <v>171</v>
      </c>
      <c r="G626" s="12"/>
      <c r="H626" s="12"/>
      <c r="I626" s="130"/>
      <c r="J626" s="130"/>
    </row>
    <row r="627" spans="1:10" ht="15" customHeight="1">
      <c r="A627" s="364" t="s">
        <v>1114</v>
      </c>
      <c r="B627" s="5"/>
      <c r="C627" s="9"/>
      <c r="D627" s="4"/>
      <c r="E627" s="88" t="s">
        <v>449</v>
      </c>
      <c r="F627" s="12" t="s">
        <v>170</v>
      </c>
      <c r="G627" s="12"/>
      <c r="H627" s="12"/>
      <c r="I627" s="130"/>
      <c r="J627" s="130"/>
    </row>
    <row r="628" spans="1:10" s="302" customFormat="1" ht="15" customHeight="1">
      <c r="A628" s="364" t="s">
        <v>1115</v>
      </c>
      <c r="B628" s="298"/>
      <c r="C628" s="247"/>
      <c r="D628" s="242" t="s">
        <v>456</v>
      </c>
      <c r="E628" s="223" t="s">
        <v>120</v>
      </c>
      <c r="F628" s="223"/>
      <c r="G628" s="223"/>
      <c r="H628" s="223"/>
      <c r="I628" s="301"/>
      <c r="J628" s="301"/>
    </row>
    <row r="629" spans="1:10" ht="15" customHeight="1">
      <c r="A629" s="364" t="s">
        <v>1116</v>
      </c>
      <c r="B629" s="5"/>
      <c r="C629" s="9"/>
      <c r="D629" s="246"/>
      <c r="E629" s="210" t="s">
        <v>457</v>
      </c>
      <c r="F629" s="10" t="s">
        <v>279</v>
      </c>
      <c r="G629" s="10"/>
      <c r="H629" s="10"/>
      <c r="I629" s="148"/>
      <c r="J629" s="148"/>
    </row>
    <row r="630" spans="1:10" ht="15" customHeight="1">
      <c r="A630" s="364" t="s">
        <v>1117</v>
      </c>
      <c r="B630" s="5"/>
      <c r="C630" s="9"/>
      <c r="D630" s="246"/>
      <c r="E630" s="210" t="s">
        <v>458</v>
      </c>
      <c r="F630" s="10" t="s">
        <v>459</v>
      </c>
      <c r="G630" s="4"/>
      <c r="H630" s="10"/>
      <c r="I630" s="148"/>
      <c r="J630" s="148"/>
    </row>
    <row r="631" spans="1:10" ht="15" customHeight="1" thickBot="1">
      <c r="A631" s="364" t="s">
        <v>1118</v>
      </c>
      <c r="B631" s="222"/>
      <c r="C631" s="16"/>
      <c r="D631" s="12"/>
      <c r="E631" s="10"/>
      <c r="F631" s="10"/>
      <c r="G631" s="10"/>
      <c r="H631" s="10"/>
      <c r="I631" s="148"/>
      <c r="J631" s="148"/>
    </row>
    <row r="632" spans="1:10" ht="15" customHeight="1" thickBot="1">
      <c r="A632" s="364" t="s">
        <v>1119</v>
      </c>
      <c r="B632" s="706" t="s">
        <v>493</v>
      </c>
      <c r="C632" s="707"/>
      <c r="D632" s="707"/>
      <c r="E632" s="707"/>
      <c r="F632" s="707"/>
      <c r="G632" s="707"/>
      <c r="H632" s="708"/>
      <c r="I632" s="127">
        <f>SUM(I610,I622)</f>
        <v>23575</v>
      </c>
      <c r="J632" s="127">
        <f>SUM(J610,J622)</f>
        <v>25664</v>
      </c>
    </row>
    <row r="633" spans="1:10" ht="15" customHeight="1" thickBot="1">
      <c r="A633" s="364" t="s">
        <v>1120</v>
      </c>
      <c r="B633" s="5"/>
      <c r="C633" s="16"/>
      <c r="D633" s="4"/>
      <c r="E633" s="4"/>
      <c r="F633" s="4"/>
      <c r="G633" s="4"/>
      <c r="H633" s="4"/>
      <c r="I633" s="126"/>
      <c r="J633" s="126"/>
    </row>
    <row r="634" spans="1:10" s="87" customFormat="1" ht="15" customHeight="1" thickBot="1">
      <c r="A634" s="364" t="s">
        <v>1121</v>
      </c>
      <c r="B634" s="441" t="s">
        <v>1483</v>
      </c>
      <c r="C634" s="442"/>
      <c r="D634" s="348"/>
      <c r="E634" s="348"/>
      <c r="F634" s="348"/>
      <c r="G634" s="348"/>
      <c r="H634" s="443"/>
      <c r="I634" s="350">
        <f>SUM(I636)</f>
        <v>0</v>
      </c>
      <c r="J634" s="350">
        <f>SUM(J636)</f>
        <v>7492</v>
      </c>
    </row>
    <row r="635" spans="1:10" ht="15" customHeight="1" thickBot="1">
      <c r="A635" s="364" t="s">
        <v>1122</v>
      </c>
      <c r="B635" s="351"/>
      <c r="I635" s="356"/>
      <c r="J635" s="356"/>
    </row>
    <row r="636" spans="1:10" ht="15" customHeight="1" thickBot="1">
      <c r="A636" s="364" t="s">
        <v>1123</v>
      </c>
      <c r="B636" s="219" t="s">
        <v>34</v>
      </c>
      <c r="C636" s="705" t="s">
        <v>1465</v>
      </c>
      <c r="D636" s="705"/>
      <c r="E636" s="705"/>
      <c r="F636" s="705"/>
      <c r="G636" s="705"/>
      <c r="H636" s="705"/>
      <c r="I636" s="127">
        <f>SUM(I637,I640)</f>
        <v>0</v>
      </c>
      <c r="J636" s="127">
        <f>SUM(J637,J640)</f>
        <v>7492</v>
      </c>
    </row>
    <row r="637" spans="1:10" s="327" customFormat="1" ht="15" customHeight="1">
      <c r="A637" s="364" t="s">
        <v>1124</v>
      </c>
      <c r="B637" s="324"/>
      <c r="C637" s="313" t="s">
        <v>205</v>
      </c>
      <c r="D637" s="329" t="s">
        <v>176</v>
      </c>
      <c r="E637" s="314"/>
      <c r="F637" s="314"/>
      <c r="G637" s="314"/>
      <c r="H637" s="314"/>
      <c r="I637" s="316">
        <f>SUM(I638:I639)</f>
        <v>0</v>
      </c>
      <c r="J637" s="316">
        <f>SUM(J638:J639)</f>
        <v>7492</v>
      </c>
    </row>
    <row r="638" spans="1:10" ht="15" customHeight="1">
      <c r="A638" s="364" t="s">
        <v>1125</v>
      </c>
      <c r="B638" s="5"/>
      <c r="C638" s="16"/>
      <c r="D638" s="210" t="s">
        <v>464</v>
      </c>
      <c r="E638" s="10" t="s">
        <v>1</v>
      </c>
      <c r="F638" s="10"/>
      <c r="G638" s="10"/>
      <c r="H638" s="10"/>
      <c r="I638" s="130"/>
      <c r="J638" s="130"/>
    </row>
    <row r="639" spans="1:10" ht="15" customHeight="1">
      <c r="A639" s="364" t="s">
        <v>1126</v>
      </c>
      <c r="B639" s="5"/>
      <c r="C639" s="16"/>
      <c r="D639" s="210" t="s">
        <v>465</v>
      </c>
      <c r="E639" s="10" t="s">
        <v>132</v>
      </c>
      <c r="G639" s="10"/>
      <c r="H639" s="10"/>
      <c r="I639" s="130"/>
      <c r="J639" s="130">
        <v>7492</v>
      </c>
    </row>
    <row r="640" spans="1:10" s="302" customFormat="1" ht="15" customHeight="1">
      <c r="A640" s="364" t="s">
        <v>1127</v>
      </c>
      <c r="B640" s="298"/>
      <c r="C640" s="440" t="s">
        <v>1466</v>
      </c>
      <c r="D640" s="329" t="s">
        <v>177</v>
      </c>
      <c r="E640" s="300"/>
      <c r="F640" s="300"/>
      <c r="G640" s="300"/>
      <c r="H640" s="300"/>
      <c r="I640" s="308"/>
      <c r="J640" s="308"/>
    </row>
    <row r="641" spans="1:10" ht="15" customHeight="1" thickBot="1">
      <c r="A641" s="364" t="s">
        <v>1128</v>
      </c>
      <c r="B641" s="287"/>
      <c r="C641" s="288"/>
      <c r="D641" s="288"/>
      <c r="E641" s="288"/>
      <c r="F641" s="288"/>
      <c r="G641" s="288"/>
      <c r="H641" s="288"/>
      <c r="I641" s="289"/>
      <c r="J641" s="289"/>
    </row>
    <row r="642" spans="1:10" ht="15" customHeight="1" thickBot="1">
      <c r="A642" s="364" t="s">
        <v>1129</v>
      </c>
      <c r="B642" s="706" t="s">
        <v>1499</v>
      </c>
      <c r="C642" s="707"/>
      <c r="D642" s="707"/>
      <c r="E642" s="707"/>
      <c r="F642" s="707"/>
      <c r="G642" s="707"/>
      <c r="H642" s="708"/>
      <c r="I642" s="127">
        <f>SUM(I636)</f>
        <v>0</v>
      </c>
      <c r="J642" s="127">
        <f>SUM(J636)</f>
        <v>7492</v>
      </c>
    </row>
    <row r="643" spans="1:10" ht="15" customHeight="1" thickBot="1">
      <c r="A643" s="364" t="s">
        <v>1130</v>
      </c>
      <c r="B643" s="359"/>
      <c r="C643" s="360"/>
      <c r="D643" s="360"/>
      <c r="E643" s="360"/>
      <c r="F643" s="360"/>
      <c r="G643" s="360"/>
      <c r="H643" s="360"/>
      <c r="I643" s="361"/>
      <c r="J643" s="361"/>
    </row>
    <row r="644" spans="1:10" ht="15" customHeight="1" thickBot="1">
      <c r="A644" s="366" t="s">
        <v>1131</v>
      </c>
      <c r="B644" s="219" t="s">
        <v>80</v>
      </c>
      <c r="C644" s="705" t="s">
        <v>486</v>
      </c>
      <c r="D644" s="705"/>
      <c r="E644" s="705"/>
      <c r="F644" s="705"/>
      <c r="G644" s="705"/>
      <c r="H644" s="705"/>
      <c r="I644" s="127">
        <v>93002</v>
      </c>
      <c r="J644" s="127">
        <v>94207</v>
      </c>
    </row>
    <row r="645" spans="1:10" ht="15" customHeight="1" thickBot="1">
      <c r="A645" s="365" t="s">
        <v>1132</v>
      </c>
      <c r="B645" s="14"/>
      <c r="C645" s="15"/>
      <c r="D645" s="149"/>
      <c r="E645" s="15"/>
      <c r="F645" s="15"/>
      <c r="G645" s="15"/>
      <c r="H645" s="15"/>
      <c r="I645" s="147"/>
      <c r="J645" s="147"/>
    </row>
    <row r="646" spans="1:10" ht="15" customHeight="1" thickBot="1">
      <c r="A646" s="364" t="s">
        <v>1133</v>
      </c>
      <c r="B646" s="17" t="s">
        <v>38</v>
      </c>
      <c r="C646" s="8"/>
      <c r="D646" s="8"/>
      <c r="E646" s="8"/>
      <c r="F646" s="8"/>
      <c r="G646" s="8"/>
      <c r="H646" s="8"/>
      <c r="I646" s="127">
        <f>SUM(I669,I679,I681)</f>
        <v>6790</v>
      </c>
      <c r="J646" s="127">
        <f>SUM(J669,J679,J681)</f>
        <v>8939</v>
      </c>
    </row>
    <row r="647" spans="1:10" ht="15" customHeight="1" thickBot="1">
      <c r="A647" s="364" t="s">
        <v>1134</v>
      </c>
      <c r="B647" s="354"/>
      <c r="C647" s="355"/>
      <c r="D647" s="355"/>
      <c r="E647" s="355"/>
      <c r="F647" s="355"/>
      <c r="G647" s="355"/>
      <c r="H647" s="355"/>
      <c r="I647" s="356"/>
      <c r="J647" s="356"/>
    </row>
    <row r="648" spans="1:10" ht="15" customHeight="1" thickBot="1">
      <c r="A648" s="364" t="s">
        <v>1135</v>
      </c>
      <c r="B648" s="17" t="s">
        <v>41</v>
      </c>
      <c r="C648" s="8"/>
      <c r="D648" s="8"/>
      <c r="E648" s="8"/>
      <c r="F648" s="8"/>
      <c r="G648" s="8"/>
      <c r="H648" s="8"/>
      <c r="I648" s="127"/>
      <c r="J648" s="127"/>
    </row>
    <row r="649" spans="1:10" ht="15" customHeight="1">
      <c r="A649" s="364" t="s">
        <v>1136</v>
      </c>
      <c r="B649" s="5"/>
      <c r="C649" s="9"/>
      <c r="D649" s="246"/>
      <c r="E649" s="4"/>
      <c r="F649" s="4"/>
      <c r="G649" s="4"/>
      <c r="H649" s="4"/>
      <c r="I649" s="282"/>
      <c r="J649" s="282"/>
    </row>
    <row r="650" spans="1:10" s="317" customFormat="1" ht="15" customHeight="1">
      <c r="A650" s="364" t="s">
        <v>1137</v>
      </c>
      <c r="B650" s="312"/>
      <c r="C650" s="313" t="s">
        <v>115</v>
      </c>
      <c r="D650" s="314" t="s">
        <v>59</v>
      </c>
      <c r="E650" s="315"/>
      <c r="F650" s="315"/>
      <c r="G650" s="315"/>
      <c r="H650" s="315"/>
      <c r="I650" s="316"/>
      <c r="J650" s="316"/>
    </row>
    <row r="651" spans="1:10" s="302" customFormat="1" ht="15" customHeight="1">
      <c r="A651" s="364" t="s">
        <v>1138</v>
      </c>
      <c r="B651" s="298"/>
      <c r="C651" s="247"/>
      <c r="D651" s="303" t="s">
        <v>378</v>
      </c>
      <c r="E651" s="223" t="s">
        <v>69</v>
      </c>
      <c r="F651" s="223"/>
      <c r="G651" s="223"/>
      <c r="H651" s="300"/>
      <c r="I651" s="301"/>
      <c r="J651" s="301"/>
    </row>
    <row r="652" spans="1:10" s="302" customFormat="1" ht="15" customHeight="1">
      <c r="A652" s="364" t="s">
        <v>1139</v>
      </c>
      <c r="B652" s="298"/>
      <c r="C652" s="247"/>
      <c r="D652" s="303" t="s">
        <v>379</v>
      </c>
      <c r="E652" s="223" t="s">
        <v>1453</v>
      </c>
      <c r="F652" s="223"/>
      <c r="G652" s="223"/>
      <c r="H652" s="300"/>
      <c r="I652" s="301"/>
      <c r="J652" s="301"/>
    </row>
    <row r="653" spans="1:10" s="302" customFormat="1" ht="15" customHeight="1">
      <c r="A653" s="364" t="s">
        <v>1140</v>
      </c>
      <c r="B653" s="298"/>
      <c r="C653" s="247"/>
      <c r="D653" s="303" t="s">
        <v>380</v>
      </c>
      <c r="E653" s="300" t="s">
        <v>70</v>
      </c>
      <c r="F653" s="300"/>
      <c r="G653" s="300"/>
      <c r="H653" s="300"/>
      <c r="I653" s="301"/>
      <c r="J653" s="301"/>
    </row>
    <row r="654" spans="1:10" ht="15" customHeight="1">
      <c r="A654" s="364" t="s">
        <v>1141</v>
      </c>
      <c r="B654" s="5"/>
      <c r="C654" s="4"/>
      <c r="D654" s="11"/>
      <c r="E654" s="4"/>
      <c r="F654" s="4"/>
      <c r="G654" s="4"/>
      <c r="H654" s="4"/>
      <c r="I654" s="126"/>
      <c r="J654" s="126"/>
    </row>
    <row r="655" spans="1:10" s="317" customFormat="1" ht="15" customHeight="1">
      <c r="A655" s="364" t="s">
        <v>1142</v>
      </c>
      <c r="B655" s="312"/>
      <c r="C655" s="313" t="s">
        <v>208</v>
      </c>
      <c r="D655" s="314" t="s">
        <v>420</v>
      </c>
      <c r="E655" s="315"/>
      <c r="F655" s="315"/>
      <c r="G655" s="315"/>
      <c r="H655" s="315"/>
      <c r="I655" s="316"/>
      <c r="J655" s="316"/>
    </row>
    <row r="656" spans="1:10" s="302" customFormat="1" ht="15" customHeight="1">
      <c r="A656" s="364" t="s">
        <v>1143</v>
      </c>
      <c r="B656" s="298"/>
      <c r="C656" s="247"/>
      <c r="D656" s="242" t="s">
        <v>421</v>
      </c>
      <c r="E656" s="223" t="s">
        <v>160</v>
      </c>
      <c r="F656" s="305"/>
      <c r="G656" s="305"/>
      <c r="H656" s="223"/>
      <c r="I656" s="301"/>
      <c r="J656" s="301"/>
    </row>
    <row r="657" spans="1:10" s="302" customFormat="1" ht="15" customHeight="1">
      <c r="A657" s="364" t="s">
        <v>1144</v>
      </c>
      <c r="B657" s="298"/>
      <c r="C657" s="247"/>
      <c r="D657" s="242" t="s">
        <v>479</v>
      </c>
      <c r="E657" s="223" t="s">
        <v>172</v>
      </c>
      <c r="F657" s="305"/>
      <c r="G657" s="305"/>
      <c r="H657" s="223"/>
      <c r="I657" s="301"/>
      <c r="J657" s="301"/>
    </row>
    <row r="658" spans="1:10" ht="15" customHeight="1" thickBot="1">
      <c r="A658" s="364" t="s">
        <v>1145</v>
      </c>
      <c r="B658" s="14"/>
      <c r="C658" s="15"/>
      <c r="D658" s="15"/>
      <c r="E658" s="110"/>
      <c r="F658" s="110"/>
      <c r="G658" s="110"/>
      <c r="H658" s="129"/>
      <c r="I658" s="147"/>
      <c r="J658" s="147"/>
    </row>
    <row r="659" spans="1:10" ht="15" customHeight="1" thickBot="1">
      <c r="A659" s="364" t="s">
        <v>1146</v>
      </c>
      <c r="B659" s="219" t="s">
        <v>29</v>
      </c>
      <c r="C659" s="7" t="s">
        <v>373</v>
      </c>
      <c r="D659" s="8"/>
      <c r="E659" s="8"/>
      <c r="F659" s="8"/>
      <c r="G659" s="8"/>
      <c r="H659" s="8"/>
      <c r="I659" s="127"/>
      <c r="J659" s="127"/>
    </row>
    <row r="660" spans="1:10" ht="15" customHeight="1">
      <c r="A660" s="364" t="s">
        <v>1147</v>
      </c>
      <c r="B660" s="5"/>
      <c r="C660" s="357"/>
      <c r="D660" s="284"/>
      <c r="E660" s="246"/>
      <c r="F660" s="4"/>
      <c r="G660" s="4"/>
      <c r="H660" s="4"/>
      <c r="I660" s="282"/>
      <c r="J660" s="282"/>
    </row>
    <row r="661" spans="1:10" s="317" customFormat="1" ht="15" customHeight="1">
      <c r="A661" s="364" t="s">
        <v>1148</v>
      </c>
      <c r="B661" s="312"/>
      <c r="C661" s="313" t="s">
        <v>445</v>
      </c>
      <c r="D661" s="314" t="s">
        <v>446</v>
      </c>
      <c r="E661" s="323"/>
      <c r="F661" s="323"/>
      <c r="G661" s="323"/>
      <c r="H661" s="315"/>
      <c r="I661" s="316"/>
      <c r="J661" s="316"/>
    </row>
    <row r="662" spans="1:10" s="302" customFormat="1" ht="15" customHeight="1">
      <c r="A662" s="364" t="s">
        <v>1149</v>
      </c>
      <c r="B662" s="298"/>
      <c r="C662" s="242"/>
      <c r="D662" s="242" t="s">
        <v>447</v>
      </c>
      <c r="E662" s="223" t="s">
        <v>161</v>
      </c>
      <c r="F662" s="305"/>
      <c r="G662" s="305"/>
      <c r="H662" s="223"/>
      <c r="I662" s="301"/>
      <c r="J662" s="301"/>
    </row>
    <row r="663" spans="1:10" ht="15" customHeight="1">
      <c r="A663" s="364" t="s">
        <v>1150</v>
      </c>
      <c r="B663" s="5"/>
      <c r="C663" s="9"/>
      <c r="D663" s="4"/>
      <c r="E663" s="88" t="s">
        <v>448</v>
      </c>
      <c r="F663" s="12" t="s">
        <v>171</v>
      </c>
      <c r="G663" s="12"/>
      <c r="H663" s="12"/>
      <c r="I663" s="130"/>
      <c r="J663" s="130"/>
    </row>
    <row r="664" spans="1:10" ht="15" customHeight="1">
      <c r="A664" s="364" t="s">
        <v>1151</v>
      </c>
      <c r="B664" s="5"/>
      <c r="C664" s="9"/>
      <c r="D664" s="4"/>
      <c r="E664" s="88" t="s">
        <v>449</v>
      </c>
      <c r="F664" s="12" t="s">
        <v>170</v>
      </c>
      <c r="G664" s="12"/>
      <c r="H664" s="12"/>
      <c r="I664" s="130"/>
      <c r="J664" s="130"/>
    </row>
    <row r="665" spans="1:10" s="302" customFormat="1" ht="15" customHeight="1">
      <c r="A665" s="364" t="s">
        <v>1152</v>
      </c>
      <c r="B665" s="298"/>
      <c r="C665" s="247"/>
      <c r="D665" s="242" t="s">
        <v>456</v>
      </c>
      <c r="E665" s="223" t="s">
        <v>120</v>
      </c>
      <c r="F665" s="223"/>
      <c r="G665" s="223"/>
      <c r="H665" s="223"/>
      <c r="I665" s="301"/>
      <c r="J665" s="301"/>
    </row>
    <row r="666" spans="1:10" ht="15" customHeight="1">
      <c r="A666" s="364" t="s">
        <v>1153</v>
      </c>
      <c r="B666" s="5"/>
      <c r="C666" s="9"/>
      <c r="D666" s="246"/>
      <c r="E666" s="210" t="s">
        <v>457</v>
      </c>
      <c r="F666" s="10" t="s">
        <v>279</v>
      </c>
      <c r="G666" s="10"/>
      <c r="H666" s="10"/>
      <c r="I666" s="148"/>
      <c r="J666" s="148"/>
    </row>
    <row r="667" spans="1:10" ht="15" customHeight="1">
      <c r="A667" s="364" t="s">
        <v>1154</v>
      </c>
      <c r="B667" s="5"/>
      <c r="C667" s="9"/>
      <c r="D667" s="246"/>
      <c r="E667" s="210" t="s">
        <v>458</v>
      </c>
      <c r="F667" s="10" t="s">
        <v>459</v>
      </c>
      <c r="G667" s="4"/>
      <c r="H667" s="10"/>
      <c r="I667" s="148"/>
      <c r="J667" s="148"/>
    </row>
    <row r="668" spans="1:10" ht="15" customHeight="1" thickBot="1">
      <c r="A668" s="364" t="s">
        <v>1155</v>
      </c>
      <c r="B668" s="222"/>
      <c r="C668" s="16"/>
      <c r="D668" s="12"/>
      <c r="E668" s="10"/>
      <c r="F668" s="10"/>
      <c r="G668" s="10"/>
      <c r="H668" s="10"/>
      <c r="I668" s="148"/>
      <c r="J668" s="148"/>
    </row>
    <row r="669" spans="1:10" ht="15" customHeight="1" thickBot="1">
      <c r="A669" s="364" t="s">
        <v>1156</v>
      </c>
      <c r="B669" s="706" t="s">
        <v>494</v>
      </c>
      <c r="C669" s="707"/>
      <c r="D669" s="707"/>
      <c r="E669" s="707"/>
      <c r="F669" s="707"/>
      <c r="G669" s="707"/>
      <c r="H669" s="708"/>
      <c r="I669" s="127">
        <f>SUM(I648,I659)</f>
        <v>0</v>
      </c>
      <c r="J669" s="127">
        <f>SUM(J648,J659)</f>
        <v>0</v>
      </c>
    </row>
    <row r="670" spans="1:10" ht="15" customHeight="1" thickBot="1">
      <c r="A670" s="364" t="s">
        <v>1157</v>
      </c>
      <c r="B670" s="5"/>
      <c r="C670" s="16"/>
      <c r="D670" s="4"/>
      <c r="E670" s="4"/>
      <c r="F670" s="4"/>
      <c r="G670" s="4"/>
      <c r="H670" s="4"/>
      <c r="I670" s="126"/>
      <c r="J670" s="126"/>
    </row>
    <row r="671" spans="1:10" s="87" customFormat="1" ht="15" customHeight="1" thickBot="1">
      <c r="A671" s="364" t="s">
        <v>1158</v>
      </c>
      <c r="B671" s="441" t="s">
        <v>1484</v>
      </c>
      <c r="C671" s="442"/>
      <c r="D671" s="348"/>
      <c r="E671" s="348"/>
      <c r="F671" s="348"/>
      <c r="G671" s="348"/>
      <c r="H671" s="443"/>
      <c r="I671" s="350">
        <f>SUM(I673)</f>
        <v>0</v>
      </c>
      <c r="J671" s="350">
        <f>SUM(J673)</f>
        <v>2149</v>
      </c>
    </row>
    <row r="672" spans="1:10" ht="15" customHeight="1" thickBot="1">
      <c r="A672" s="364" t="s">
        <v>1159</v>
      </c>
      <c r="B672" s="351"/>
      <c r="I672" s="356"/>
      <c r="J672" s="356"/>
    </row>
    <row r="673" spans="1:10" ht="15" customHeight="1" thickBot="1">
      <c r="A673" s="364" t="s">
        <v>1160</v>
      </c>
      <c r="B673" s="219" t="s">
        <v>34</v>
      </c>
      <c r="C673" s="705" t="s">
        <v>1465</v>
      </c>
      <c r="D673" s="705"/>
      <c r="E673" s="705"/>
      <c r="F673" s="705"/>
      <c r="G673" s="705"/>
      <c r="H673" s="705"/>
      <c r="I673" s="127">
        <f>SUM(I674,I677)</f>
        <v>0</v>
      </c>
      <c r="J673" s="127">
        <f>SUM(J674,J677)</f>
        <v>2149</v>
      </c>
    </row>
    <row r="674" spans="1:10" s="327" customFormat="1" ht="15" customHeight="1">
      <c r="A674" s="364" t="s">
        <v>1161</v>
      </c>
      <c r="B674" s="324"/>
      <c r="C674" s="313" t="s">
        <v>205</v>
      </c>
      <c r="D674" s="329" t="s">
        <v>176</v>
      </c>
      <c r="E674" s="314"/>
      <c r="F674" s="314"/>
      <c r="G674" s="314"/>
      <c r="H674" s="314"/>
      <c r="I674" s="316">
        <f>SUM(I675:I676)</f>
        <v>0</v>
      </c>
      <c r="J674" s="316">
        <f>SUM(J675:J676)</f>
        <v>2149</v>
      </c>
    </row>
    <row r="675" spans="1:10" ht="15" customHeight="1">
      <c r="A675" s="364" t="s">
        <v>1162</v>
      </c>
      <c r="B675" s="5"/>
      <c r="C675" s="16"/>
      <c r="D675" s="210" t="s">
        <v>464</v>
      </c>
      <c r="E675" s="10" t="s">
        <v>1</v>
      </c>
      <c r="F675" s="10"/>
      <c r="G675" s="10"/>
      <c r="H675" s="10"/>
      <c r="I675" s="130"/>
      <c r="J675" s="130"/>
    </row>
    <row r="676" spans="1:10" ht="15" customHeight="1">
      <c r="A676" s="364" t="s">
        <v>1163</v>
      </c>
      <c r="B676" s="5"/>
      <c r="C676" s="16"/>
      <c r="D676" s="210" t="s">
        <v>465</v>
      </c>
      <c r="E676" s="10" t="s">
        <v>132</v>
      </c>
      <c r="G676" s="10"/>
      <c r="H676" s="10"/>
      <c r="I676" s="130"/>
      <c r="J676" s="130">
        <v>2149</v>
      </c>
    </row>
    <row r="677" spans="1:10" s="302" customFormat="1" ht="15" customHeight="1">
      <c r="A677" s="364" t="s">
        <v>1164</v>
      </c>
      <c r="B677" s="298"/>
      <c r="C677" s="440" t="s">
        <v>1466</v>
      </c>
      <c r="D677" s="329" t="s">
        <v>177</v>
      </c>
      <c r="E677" s="300"/>
      <c r="F677" s="300"/>
      <c r="G677" s="300"/>
      <c r="H677" s="300"/>
      <c r="I677" s="308"/>
      <c r="J677" s="308"/>
    </row>
    <row r="678" spans="1:10" ht="15" customHeight="1" thickBot="1">
      <c r="A678" s="364" t="s">
        <v>1165</v>
      </c>
      <c r="B678" s="287"/>
      <c r="C678" s="288"/>
      <c r="D678" s="288"/>
      <c r="E678" s="288"/>
      <c r="F678" s="288"/>
      <c r="G678" s="288"/>
      <c r="H678" s="288"/>
      <c r="I678" s="289"/>
      <c r="J678" s="289"/>
    </row>
    <row r="679" spans="1:10" ht="15" customHeight="1" thickBot="1">
      <c r="A679" s="364" t="s">
        <v>1166</v>
      </c>
      <c r="B679" s="706" t="s">
        <v>1500</v>
      </c>
      <c r="C679" s="707"/>
      <c r="D679" s="707"/>
      <c r="E679" s="707"/>
      <c r="F679" s="707"/>
      <c r="G679" s="707"/>
      <c r="H679" s="708"/>
      <c r="I679" s="127">
        <f>SUM(I673)</f>
        <v>0</v>
      </c>
      <c r="J679" s="127">
        <f>SUM(J673)</f>
        <v>2149</v>
      </c>
    </row>
    <row r="680" spans="1:10" ht="15" customHeight="1" thickBot="1">
      <c r="A680" s="364" t="s">
        <v>1167</v>
      </c>
      <c r="B680" s="359"/>
      <c r="C680" s="360"/>
      <c r="D680" s="360"/>
      <c r="E680" s="360"/>
      <c r="F680" s="360"/>
      <c r="G680" s="360"/>
      <c r="H680" s="360"/>
      <c r="I680" s="361"/>
      <c r="J680" s="361"/>
    </row>
    <row r="681" spans="1:10" ht="15" customHeight="1" thickBot="1">
      <c r="A681" s="366" t="s">
        <v>1168</v>
      </c>
      <c r="B681" s="219" t="s">
        <v>80</v>
      </c>
      <c r="C681" s="705" t="s">
        <v>486</v>
      </c>
      <c r="D681" s="705"/>
      <c r="E681" s="705"/>
      <c r="F681" s="705"/>
      <c r="G681" s="705"/>
      <c r="H681" s="705"/>
      <c r="I681" s="127">
        <v>6790</v>
      </c>
      <c r="J681" s="127">
        <v>6790</v>
      </c>
    </row>
    <row r="682" spans="1:10" ht="15" customHeight="1" thickBot="1">
      <c r="A682" s="365" t="s">
        <v>1169</v>
      </c>
      <c r="B682" s="14"/>
      <c r="C682" s="15"/>
      <c r="D682" s="149"/>
      <c r="E682" s="15"/>
      <c r="F682" s="15"/>
      <c r="G682" s="15"/>
      <c r="H682" s="15"/>
      <c r="I682" s="147"/>
      <c r="J682" s="147"/>
    </row>
    <row r="683" spans="1:10" ht="15" customHeight="1" thickBot="1">
      <c r="A683" s="364" t="s">
        <v>1170</v>
      </c>
      <c r="B683" s="17" t="s">
        <v>312</v>
      </c>
      <c r="C683" s="8"/>
      <c r="D683" s="8"/>
      <c r="E683" s="8"/>
      <c r="F683" s="8"/>
      <c r="G683" s="8"/>
      <c r="H683" s="8"/>
      <c r="I683" s="127">
        <f>SUM(I706,I716,I718)</f>
        <v>281</v>
      </c>
      <c r="J683" s="127">
        <f>SUM(J706,J716,J718)</f>
        <v>471</v>
      </c>
    </row>
    <row r="684" spans="1:10" ht="15" customHeight="1" thickBot="1">
      <c r="A684" s="364" t="s">
        <v>1171</v>
      </c>
      <c r="B684" s="354"/>
      <c r="C684" s="355"/>
      <c r="D684" s="355"/>
      <c r="E684" s="355"/>
      <c r="F684" s="355"/>
      <c r="G684" s="355"/>
      <c r="H684" s="355"/>
      <c r="I684" s="356"/>
      <c r="J684" s="356"/>
    </row>
    <row r="685" spans="1:10" ht="15" customHeight="1" thickBot="1">
      <c r="A685" s="364" t="s">
        <v>1172</v>
      </c>
      <c r="B685" s="17" t="s">
        <v>41</v>
      </c>
      <c r="C685" s="8"/>
      <c r="D685" s="8"/>
      <c r="E685" s="8"/>
      <c r="F685" s="8"/>
      <c r="G685" s="8"/>
      <c r="H685" s="8"/>
      <c r="I685" s="127"/>
      <c r="J685" s="127"/>
    </row>
    <row r="686" spans="1:10" ht="15" customHeight="1">
      <c r="A686" s="364" t="s">
        <v>1173</v>
      </c>
      <c r="B686" s="5"/>
      <c r="C686" s="9"/>
      <c r="D686" s="246"/>
      <c r="E686" s="4"/>
      <c r="F686" s="4"/>
      <c r="G686" s="4"/>
      <c r="H686" s="4"/>
      <c r="I686" s="282"/>
      <c r="J686" s="282"/>
    </row>
    <row r="687" spans="1:10" s="317" customFormat="1" ht="15" customHeight="1">
      <c r="A687" s="364" t="s">
        <v>1174</v>
      </c>
      <c r="B687" s="312"/>
      <c r="C687" s="313" t="s">
        <v>115</v>
      </c>
      <c r="D687" s="314" t="s">
        <v>59</v>
      </c>
      <c r="E687" s="315"/>
      <c r="F687" s="315"/>
      <c r="G687" s="315"/>
      <c r="H687" s="315"/>
      <c r="I687" s="316"/>
      <c r="J687" s="316"/>
    </row>
    <row r="688" spans="1:10" s="302" customFormat="1" ht="15" customHeight="1">
      <c r="A688" s="364" t="s">
        <v>1175</v>
      </c>
      <c r="B688" s="298"/>
      <c r="C688" s="247"/>
      <c r="D688" s="303" t="s">
        <v>378</v>
      </c>
      <c r="E688" s="223" t="s">
        <v>69</v>
      </c>
      <c r="F688" s="223"/>
      <c r="G688" s="223"/>
      <c r="H688" s="300"/>
      <c r="I688" s="301"/>
      <c r="J688" s="301"/>
    </row>
    <row r="689" spans="1:10" s="302" customFormat="1" ht="15" customHeight="1">
      <c r="A689" s="364" t="s">
        <v>1176</v>
      </c>
      <c r="B689" s="298"/>
      <c r="C689" s="247"/>
      <c r="D689" s="303" t="s">
        <v>379</v>
      </c>
      <c r="E689" s="223" t="s">
        <v>1453</v>
      </c>
      <c r="F689" s="223"/>
      <c r="G689" s="223"/>
      <c r="H689" s="300"/>
      <c r="I689" s="301"/>
      <c r="J689" s="301"/>
    </row>
    <row r="690" spans="1:10" s="302" customFormat="1" ht="15" customHeight="1">
      <c r="A690" s="364" t="s">
        <v>1177</v>
      </c>
      <c r="B690" s="298"/>
      <c r="C690" s="247"/>
      <c r="D690" s="303" t="s">
        <v>380</v>
      </c>
      <c r="E690" s="300" t="s">
        <v>70</v>
      </c>
      <c r="F690" s="300"/>
      <c r="G690" s="300"/>
      <c r="H690" s="300"/>
      <c r="I690" s="301"/>
      <c r="J690" s="301"/>
    </row>
    <row r="691" spans="1:10" ht="15" customHeight="1">
      <c r="A691" s="364" t="s">
        <v>1178</v>
      </c>
      <c r="B691" s="5"/>
      <c r="C691" s="4"/>
      <c r="D691" s="11"/>
      <c r="E691" s="4"/>
      <c r="F691" s="4"/>
      <c r="G691" s="4"/>
      <c r="H691" s="4"/>
      <c r="I691" s="126"/>
      <c r="J691" s="126"/>
    </row>
    <row r="692" spans="1:10" s="317" customFormat="1" ht="15" customHeight="1">
      <c r="A692" s="364" t="s">
        <v>1179</v>
      </c>
      <c r="B692" s="312"/>
      <c r="C692" s="313" t="s">
        <v>208</v>
      </c>
      <c r="D692" s="314" t="s">
        <v>420</v>
      </c>
      <c r="E692" s="315"/>
      <c r="F692" s="315"/>
      <c r="G692" s="315"/>
      <c r="H692" s="315"/>
      <c r="I692" s="316"/>
      <c r="J692" s="316"/>
    </row>
    <row r="693" spans="1:10" s="302" customFormat="1" ht="15" customHeight="1">
      <c r="A693" s="364" t="s">
        <v>1180</v>
      </c>
      <c r="B693" s="298"/>
      <c r="C693" s="247"/>
      <c r="D693" s="242" t="s">
        <v>421</v>
      </c>
      <c r="E693" s="223" t="s">
        <v>160</v>
      </c>
      <c r="F693" s="305"/>
      <c r="G693" s="305"/>
      <c r="H693" s="223"/>
      <c r="I693" s="301"/>
      <c r="J693" s="301"/>
    </row>
    <row r="694" spans="1:10" s="302" customFormat="1" ht="15" customHeight="1">
      <c r="A694" s="364" t="s">
        <v>1181</v>
      </c>
      <c r="B694" s="298"/>
      <c r="C694" s="247"/>
      <c r="D694" s="242" t="s">
        <v>479</v>
      </c>
      <c r="E694" s="223" t="s">
        <v>172</v>
      </c>
      <c r="F694" s="305"/>
      <c r="G694" s="305"/>
      <c r="H694" s="223"/>
      <c r="I694" s="301"/>
      <c r="J694" s="301"/>
    </row>
    <row r="695" spans="1:10" ht="15" customHeight="1" thickBot="1">
      <c r="A695" s="364" t="s">
        <v>1182</v>
      </c>
      <c r="B695" s="14"/>
      <c r="C695" s="15"/>
      <c r="D695" s="15"/>
      <c r="E695" s="110"/>
      <c r="F695" s="110"/>
      <c r="G695" s="110"/>
      <c r="H695" s="129"/>
      <c r="I695" s="147"/>
      <c r="J695" s="147"/>
    </row>
    <row r="696" spans="1:10" ht="15" customHeight="1" thickBot="1">
      <c r="A696" s="364" t="s">
        <v>1183</v>
      </c>
      <c r="B696" s="219" t="s">
        <v>29</v>
      </c>
      <c r="C696" s="7" t="s">
        <v>373</v>
      </c>
      <c r="D696" s="8"/>
      <c r="E696" s="8"/>
      <c r="F696" s="8"/>
      <c r="G696" s="8"/>
      <c r="H696" s="8"/>
      <c r="I696" s="127"/>
      <c r="J696" s="127"/>
    </row>
    <row r="697" spans="1:10" ht="15" customHeight="1">
      <c r="A697" s="364" t="s">
        <v>1184</v>
      </c>
      <c r="B697" s="5"/>
      <c r="C697" s="357"/>
      <c r="D697" s="284"/>
      <c r="E697" s="246"/>
      <c r="F697" s="4"/>
      <c r="G697" s="4"/>
      <c r="H697" s="4"/>
      <c r="I697" s="282"/>
      <c r="J697" s="282"/>
    </row>
    <row r="698" spans="1:10" s="317" customFormat="1" ht="15" customHeight="1">
      <c r="A698" s="364" t="s">
        <v>1185</v>
      </c>
      <c r="B698" s="312"/>
      <c r="C698" s="313" t="s">
        <v>445</v>
      </c>
      <c r="D698" s="314" t="s">
        <v>446</v>
      </c>
      <c r="E698" s="323"/>
      <c r="F698" s="323"/>
      <c r="G698" s="323"/>
      <c r="H698" s="315"/>
      <c r="I698" s="316"/>
      <c r="J698" s="316"/>
    </row>
    <row r="699" spans="1:10" s="302" customFormat="1" ht="15" customHeight="1">
      <c r="A699" s="364" t="s">
        <v>1186</v>
      </c>
      <c r="B699" s="298"/>
      <c r="C699" s="242"/>
      <c r="D699" s="242" t="s">
        <v>447</v>
      </c>
      <c r="E699" s="223" t="s">
        <v>161</v>
      </c>
      <c r="F699" s="305"/>
      <c r="G699" s="305"/>
      <c r="H699" s="223"/>
      <c r="I699" s="301"/>
      <c r="J699" s="301"/>
    </row>
    <row r="700" spans="1:10" ht="15" customHeight="1">
      <c r="A700" s="364" t="s">
        <v>1187</v>
      </c>
      <c r="B700" s="5"/>
      <c r="C700" s="9"/>
      <c r="D700" s="4"/>
      <c r="E700" s="88" t="s">
        <v>448</v>
      </c>
      <c r="F700" s="12" t="s">
        <v>171</v>
      </c>
      <c r="G700" s="12"/>
      <c r="H700" s="12"/>
      <c r="I700" s="130"/>
      <c r="J700" s="130"/>
    </row>
    <row r="701" spans="1:10" ht="15" customHeight="1">
      <c r="A701" s="364" t="s">
        <v>1188</v>
      </c>
      <c r="B701" s="5"/>
      <c r="C701" s="9"/>
      <c r="D701" s="4"/>
      <c r="E701" s="88" t="s">
        <v>449</v>
      </c>
      <c r="F701" s="12" t="s">
        <v>170</v>
      </c>
      <c r="G701" s="12"/>
      <c r="H701" s="12"/>
      <c r="I701" s="130"/>
      <c r="J701" s="130"/>
    </row>
    <row r="702" spans="1:10" s="302" customFormat="1" ht="15" customHeight="1">
      <c r="A702" s="364" t="s">
        <v>1189</v>
      </c>
      <c r="B702" s="298"/>
      <c r="C702" s="247"/>
      <c r="D702" s="242" t="s">
        <v>456</v>
      </c>
      <c r="E702" s="223" t="s">
        <v>120</v>
      </c>
      <c r="F702" s="223"/>
      <c r="G702" s="223"/>
      <c r="H702" s="223"/>
      <c r="I702" s="301"/>
      <c r="J702" s="301"/>
    </row>
    <row r="703" spans="1:10" ht="15" customHeight="1">
      <c r="A703" s="364" t="s">
        <v>1190</v>
      </c>
      <c r="B703" s="5"/>
      <c r="C703" s="9"/>
      <c r="D703" s="246"/>
      <c r="E703" s="210" t="s">
        <v>457</v>
      </c>
      <c r="F703" s="10" t="s">
        <v>279</v>
      </c>
      <c r="G703" s="10"/>
      <c r="H703" s="10"/>
      <c r="I703" s="148"/>
      <c r="J703" s="148"/>
    </row>
    <row r="704" spans="1:10" ht="15" customHeight="1">
      <c r="A704" s="364" t="s">
        <v>1191</v>
      </c>
      <c r="B704" s="5"/>
      <c r="C704" s="9"/>
      <c r="D704" s="246"/>
      <c r="E704" s="210" t="s">
        <v>458</v>
      </c>
      <c r="F704" s="10" t="s">
        <v>459</v>
      </c>
      <c r="G704" s="4"/>
      <c r="H704" s="10"/>
      <c r="I704" s="148"/>
      <c r="J704" s="148"/>
    </row>
    <row r="705" spans="1:10" ht="15" customHeight="1" thickBot="1">
      <c r="A705" s="364" t="s">
        <v>1192</v>
      </c>
      <c r="B705" s="222"/>
      <c r="C705" s="16"/>
      <c r="D705" s="12"/>
      <c r="E705" s="10"/>
      <c r="F705" s="10"/>
      <c r="G705" s="10"/>
      <c r="H705" s="10"/>
      <c r="I705" s="148"/>
      <c r="J705" s="148"/>
    </row>
    <row r="706" spans="1:10" ht="15" customHeight="1" thickBot="1">
      <c r="A706" s="364" t="s">
        <v>1193</v>
      </c>
      <c r="B706" s="706" t="s">
        <v>495</v>
      </c>
      <c r="C706" s="707"/>
      <c r="D706" s="707"/>
      <c r="E706" s="707"/>
      <c r="F706" s="707"/>
      <c r="G706" s="707"/>
      <c r="H706" s="708"/>
      <c r="I706" s="127">
        <f>SUM(I685,I696)</f>
        <v>0</v>
      </c>
      <c r="J706" s="127">
        <f>SUM(J685,J696)</f>
        <v>0</v>
      </c>
    </row>
    <row r="707" spans="1:10" ht="15" customHeight="1" thickBot="1">
      <c r="A707" s="364" t="s">
        <v>1194</v>
      </c>
      <c r="B707" s="5"/>
      <c r="C707" s="16"/>
      <c r="D707" s="4"/>
      <c r="E707" s="4"/>
      <c r="F707" s="4"/>
      <c r="G707" s="4"/>
      <c r="H707" s="4"/>
      <c r="I707" s="126"/>
      <c r="J707" s="126"/>
    </row>
    <row r="708" spans="1:10" s="87" customFormat="1" ht="15" customHeight="1" thickBot="1">
      <c r="A708" s="364" t="s">
        <v>1195</v>
      </c>
      <c r="B708" s="441" t="s">
        <v>1485</v>
      </c>
      <c r="C708" s="442"/>
      <c r="D708" s="348"/>
      <c r="E708" s="348"/>
      <c r="F708" s="348"/>
      <c r="G708" s="348"/>
      <c r="H708" s="443"/>
      <c r="I708" s="350">
        <f>SUM(I710)</f>
        <v>0</v>
      </c>
      <c r="J708" s="350">
        <f>SUM(J710)</f>
        <v>190</v>
      </c>
    </row>
    <row r="709" spans="1:10" ht="15" customHeight="1" thickBot="1">
      <c r="A709" s="364" t="s">
        <v>1196</v>
      </c>
      <c r="B709" s="351"/>
      <c r="I709" s="356"/>
      <c r="J709" s="356"/>
    </row>
    <row r="710" spans="1:10" ht="15" customHeight="1" thickBot="1">
      <c r="A710" s="364" t="s">
        <v>1197</v>
      </c>
      <c r="B710" s="219" t="s">
        <v>34</v>
      </c>
      <c r="C710" s="705" t="s">
        <v>1465</v>
      </c>
      <c r="D710" s="705"/>
      <c r="E710" s="705"/>
      <c r="F710" s="705"/>
      <c r="G710" s="705"/>
      <c r="H710" s="705"/>
      <c r="I710" s="127">
        <f>SUM(I711,I714)</f>
        <v>0</v>
      </c>
      <c r="J710" s="127">
        <f>SUM(J711,J714)</f>
        <v>190</v>
      </c>
    </row>
    <row r="711" spans="1:10" s="327" customFormat="1" ht="15" customHeight="1">
      <c r="A711" s="364" t="s">
        <v>1198</v>
      </c>
      <c r="B711" s="324"/>
      <c r="C711" s="313" t="s">
        <v>205</v>
      </c>
      <c r="D711" s="329" t="s">
        <v>176</v>
      </c>
      <c r="E711" s="314"/>
      <c r="F711" s="314"/>
      <c r="G711" s="314"/>
      <c r="H711" s="314"/>
      <c r="I711" s="316">
        <f>SUM(I712:I713)</f>
        <v>0</v>
      </c>
      <c r="J711" s="316">
        <f>SUM(J712:J713)</f>
        <v>190</v>
      </c>
    </row>
    <row r="712" spans="1:10" ht="15" customHeight="1">
      <c r="A712" s="364" t="s">
        <v>1199</v>
      </c>
      <c r="B712" s="5"/>
      <c r="C712" s="16"/>
      <c r="D712" s="210" t="s">
        <v>464</v>
      </c>
      <c r="E712" s="10" t="s">
        <v>1</v>
      </c>
      <c r="F712" s="10"/>
      <c r="G712" s="10"/>
      <c r="H712" s="10"/>
      <c r="I712" s="130"/>
      <c r="J712" s="130"/>
    </row>
    <row r="713" spans="1:10" ht="15" customHeight="1">
      <c r="A713" s="364" t="s">
        <v>1200</v>
      </c>
      <c r="B713" s="5"/>
      <c r="C713" s="16"/>
      <c r="D713" s="210" t="s">
        <v>465</v>
      </c>
      <c r="E713" s="10" t="s">
        <v>132</v>
      </c>
      <c r="G713" s="10"/>
      <c r="H713" s="10"/>
      <c r="I713" s="130"/>
      <c r="J713" s="130">
        <v>190</v>
      </c>
    </row>
    <row r="714" spans="1:10" s="302" customFormat="1" ht="15" customHeight="1">
      <c r="A714" s="364" t="s">
        <v>1201</v>
      </c>
      <c r="B714" s="298"/>
      <c r="C714" s="440" t="s">
        <v>1466</v>
      </c>
      <c r="D714" s="329" t="s">
        <v>177</v>
      </c>
      <c r="E714" s="300"/>
      <c r="F714" s="300"/>
      <c r="G714" s="300"/>
      <c r="H714" s="300"/>
      <c r="I714" s="308"/>
      <c r="J714" s="308"/>
    </row>
    <row r="715" spans="1:10" ht="15" customHeight="1" thickBot="1">
      <c r="A715" s="364" t="s">
        <v>1202</v>
      </c>
      <c r="B715" s="287"/>
      <c r="C715" s="288"/>
      <c r="D715" s="288"/>
      <c r="E715" s="288"/>
      <c r="F715" s="288"/>
      <c r="G715" s="288"/>
      <c r="H715" s="288"/>
      <c r="I715" s="289"/>
      <c r="J715" s="289"/>
    </row>
    <row r="716" spans="1:10" ht="15" customHeight="1" thickBot="1">
      <c r="A716" s="364" t="s">
        <v>1203</v>
      </c>
      <c r="B716" s="706" t="s">
        <v>1501</v>
      </c>
      <c r="C716" s="707"/>
      <c r="D716" s="707"/>
      <c r="E716" s="707"/>
      <c r="F716" s="707"/>
      <c r="G716" s="707"/>
      <c r="H716" s="708"/>
      <c r="I716" s="127">
        <f>SUM(I710)</f>
        <v>0</v>
      </c>
      <c r="J716" s="127">
        <f>SUM(J710)</f>
        <v>190</v>
      </c>
    </row>
    <row r="717" spans="1:10" ht="15" customHeight="1" thickBot="1">
      <c r="A717" s="364" t="s">
        <v>1204</v>
      </c>
      <c r="B717" s="359"/>
      <c r="C717" s="360"/>
      <c r="D717" s="360"/>
      <c r="E717" s="360"/>
      <c r="F717" s="360"/>
      <c r="G717" s="360"/>
      <c r="H717" s="360"/>
      <c r="I717" s="361"/>
      <c r="J717" s="361"/>
    </row>
    <row r="718" spans="1:10" ht="15" customHeight="1" thickBot="1">
      <c r="A718" s="366" t="s">
        <v>1205</v>
      </c>
      <c r="B718" s="219" t="s">
        <v>80</v>
      </c>
      <c r="C718" s="705" t="s">
        <v>486</v>
      </c>
      <c r="D718" s="705"/>
      <c r="E718" s="705"/>
      <c r="F718" s="705"/>
      <c r="G718" s="705"/>
      <c r="H718" s="705"/>
      <c r="I718" s="127">
        <v>281</v>
      </c>
      <c r="J718" s="127">
        <v>281</v>
      </c>
    </row>
    <row r="719" spans="1:10" ht="15" customHeight="1" thickBot="1">
      <c r="A719" s="365" t="s">
        <v>1206</v>
      </c>
      <c r="B719" s="14"/>
      <c r="C719" s="15"/>
      <c r="D719" s="149"/>
      <c r="E719" s="15"/>
      <c r="F719" s="15"/>
      <c r="G719" s="15"/>
      <c r="H719" s="15"/>
      <c r="I719" s="147"/>
      <c r="J719" s="147"/>
    </row>
    <row r="720" spans="1:10" ht="15" customHeight="1" thickBot="1">
      <c r="A720" s="364" t="s">
        <v>1207</v>
      </c>
      <c r="B720" s="17" t="s">
        <v>30</v>
      </c>
      <c r="C720" s="8"/>
      <c r="D720" s="8"/>
      <c r="E720" s="8"/>
      <c r="F720" s="8"/>
      <c r="G720" s="8"/>
      <c r="H720" s="8"/>
      <c r="I720" s="127">
        <f>SUM(I744,I754,I756)</f>
        <v>168225</v>
      </c>
      <c r="J720" s="127">
        <f>SUM(J744,J754,J756)</f>
        <v>176502</v>
      </c>
    </row>
    <row r="721" spans="1:10" ht="15" customHeight="1" thickBot="1">
      <c r="A721" s="364" t="s">
        <v>1208</v>
      </c>
      <c r="B721" s="354"/>
      <c r="C721" s="355"/>
      <c r="D721" s="355"/>
      <c r="E721" s="355"/>
      <c r="F721" s="355"/>
      <c r="G721" s="355"/>
      <c r="H721" s="355"/>
      <c r="I721" s="356"/>
      <c r="J721" s="356"/>
    </row>
    <row r="722" spans="1:10" ht="15" customHeight="1" thickBot="1">
      <c r="A722" s="364" t="s">
        <v>1209</v>
      </c>
      <c r="B722" s="17" t="s">
        <v>41</v>
      </c>
      <c r="C722" s="8"/>
      <c r="D722" s="8"/>
      <c r="E722" s="8"/>
      <c r="F722" s="8"/>
      <c r="G722" s="8"/>
      <c r="H722" s="8"/>
      <c r="I722" s="127">
        <f>SUM(I724,I729)</f>
        <v>10496</v>
      </c>
      <c r="J722" s="127">
        <f>SUM(J724,J729)</f>
        <v>11285</v>
      </c>
    </row>
    <row r="723" spans="1:10" ht="15" customHeight="1">
      <c r="A723" s="364" t="s">
        <v>1210</v>
      </c>
      <c r="B723" s="5"/>
      <c r="C723" s="9"/>
      <c r="D723" s="246"/>
      <c r="E723" s="4"/>
      <c r="F723" s="4"/>
      <c r="G723" s="4"/>
      <c r="H723" s="4"/>
      <c r="I723" s="282"/>
      <c r="J723" s="282"/>
    </row>
    <row r="724" spans="1:10" s="317" customFormat="1" ht="15" customHeight="1">
      <c r="A724" s="364" t="s">
        <v>1211</v>
      </c>
      <c r="B724" s="312"/>
      <c r="C724" s="313" t="s">
        <v>115</v>
      </c>
      <c r="D724" s="314" t="s">
        <v>59</v>
      </c>
      <c r="E724" s="315"/>
      <c r="F724" s="315"/>
      <c r="G724" s="315"/>
      <c r="H724" s="315"/>
      <c r="I724" s="316">
        <f>SUM(I725:I726)</f>
        <v>10496</v>
      </c>
      <c r="J724" s="316">
        <f>SUM(J725:J726)</f>
        <v>10726</v>
      </c>
    </row>
    <row r="725" spans="1:10" s="302" customFormat="1" ht="15" customHeight="1">
      <c r="A725" s="364" t="s">
        <v>1212</v>
      </c>
      <c r="B725" s="298"/>
      <c r="C725" s="247"/>
      <c r="D725" s="303" t="s">
        <v>378</v>
      </c>
      <c r="E725" s="223" t="s">
        <v>69</v>
      </c>
      <c r="F725" s="223"/>
      <c r="G725" s="223"/>
      <c r="H725" s="300"/>
      <c r="I725" s="301">
        <v>8557</v>
      </c>
      <c r="J725" s="301">
        <v>8787</v>
      </c>
    </row>
    <row r="726" spans="1:10" s="302" customFormat="1" ht="15" customHeight="1">
      <c r="A726" s="364" t="s">
        <v>1213</v>
      </c>
      <c r="B726" s="298"/>
      <c r="C726" s="247"/>
      <c r="D726" s="303" t="s">
        <v>379</v>
      </c>
      <c r="E726" s="223" t="s">
        <v>1453</v>
      </c>
      <c r="F726" s="223"/>
      <c r="G726" s="223"/>
      <c r="H726" s="300"/>
      <c r="I726" s="301">
        <v>1939</v>
      </c>
      <c r="J726" s="301">
        <v>1939</v>
      </c>
    </row>
    <row r="727" spans="1:10" s="302" customFormat="1" ht="15" customHeight="1">
      <c r="A727" s="364" t="s">
        <v>1214</v>
      </c>
      <c r="B727" s="298"/>
      <c r="C727" s="247"/>
      <c r="D727" s="303" t="s">
        <v>380</v>
      </c>
      <c r="E727" s="300" t="s">
        <v>70</v>
      </c>
      <c r="F727" s="300"/>
      <c r="G727" s="300"/>
      <c r="H727" s="300"/>
      <c r="I727" s="301"/>
      <c r="J727" s="301"/>
    </row>
    <row r="728" spans="1:10" ht="15" customHeight="1">
      <c r="A728" s="364" t="s">
        <v>1215</v>
      </c>
      <c r="B728" s="5"/>
      <c r="C728" s="4"/>
      <c r="D728" s="11"/>
      <c r="E728" s="4"/>
      <c r="F728" s="4"/>
      <c r="G728" s="4"/>
      <c r="H728" s="4"/>
      <c r="I728" s="126"/>
      <c r="J728" s="126"/>
    </row>
    <row r="729" spans="1:10" s="317" customFormat="1" ht="15" customHeight="1">
      <c r="A729" s="364" t="s">
        <v>1216</v>
      </c>
      <c r="B729" s="312"/>
      <c r="C729" s="313" t="s">
        <v>208</v>
      </c>
      <c r="D729" s="314" t="s">
        <v>420</v>
      </c>
      <c r="E729" s="315"/>
      <c r="F729" s="315"/>
      <c r="G729" s="315"/>
      <c r="H729" s="315"/>
      <c r="I729" s="316"/>
      <c r="J729" s="316">
        <f>SUM(J730)</f>
        <v>559</v>
      </c>
    </row>
    <row r="730" spans="1:10" s="302" customFormat="1" ht="15" customHeight="1">
      <c r="A730" s="364" t="s">
        <v>1217</v>
      </c>
      <c r="B730" s="298"/>
      <c r="C730" s="247"/>
      <c r="D730" s="242" t="s">
        <v>421</v>
      </c>
      <c r="E730" s="223" t="s">
        <v>160</v>
      </c>
      <c r="F730" s="305"/>
      <c r="G730" s="305"/>
      <c r="H730" s="223"/>
      <c r="I730" s="301"/>
      <c r="J730" s="301">
        <f>SUM(J731)</f>
        <v>559</v>
      </c>
    </row>
    <row r="731" spans="1:10" ht="15" customHeight="1">
      <c r="A731" s="364" t="s">
        <v>1218</v>
      </c>
      <c r="B731" s="5"/>
      <c r="C731" s="4"/>
      <c r="D731" s="16"/>
      <c r="E731" s="16" t="s">
        <v>483</v>
      </c>
      <c r="F731" s="12" t="s">
        <v>1897</v>
      </c>
      <c r="G731" s="676"/>
      <c r="H731" s="12"/>
      <c r="I731" s="130"/>
      <c r="J731" s="130">
        <v>559</v>
      </c>
    </row>
    <row r="732" spans="1:10" s="302" customFormat="1" ht="15" customHeight="1">
      <c r="A732" s="364" t="s">
        <v>1219</v>
      </c>
      <c r="B732" s="298"/>
      <c r="C732" s="247"/>
      <c r="D732" s="242" t="s">
        <v>479</v>
      </c>
      <c r="E732" s="223" t="s">
        <v>172</v>
      </c>
      <c r="F732" s="305"/>
      <c r="G732" s="305"/>
      <c r="H732" s="223"/>
      <c r="I732" s="301"/>
      <c r="J732" s="301"/>
    </row>
    <row r="733" spans="1:10" ht="15" customHeight="1" thickBot="1">
      <c r="A733" s="364" t="s">
        <v>1220</v>
      </c>
      <c r="B733" s="14"/>
      <c r="C733" s="15"/>
      <c r="D733" s="15"/>
      <c r="E733" s="110"/>
      <c r="F733" s="110"/>
      <c r="G733" s="110"/>
      <c r="H733" s="129"/>
      <c r="I733" s="147"/>
      <c r="J733" s="147"/>
    </row>
    <row r="734" spans="1:10" ht="15" customHeight="1" thickBot="1">
      <c r="A734" s="364" t="s">
        <v>1221</v>
      </c>
      <c r="B734" s="219" t="s">
        <v>29</v>
      </c>
      <c r="C734" s="7" t="s">
        <v>373</v>
      </c>
      <c r="D734" s="8"/>
      <c r="E734" s="8"/>
      <c r="F734" s="8"/>
      <c r="G734" s="8"/>
      <c r="H734" s="8"/>
      <c r="I734" s="127"/>
      <c r="J734" s="127"/>
    </row>
    <row r="735" spans="1:10" ht="15" customHeight="1">
      <c r="A735" s="364" t="s">
        <v>1222</v>
      </c>
      <c r="B735" s="5"/>
      <c r="C735" s="357"/>
      <c r="D735" s="284"/>
      <c r="E735" s="246"/>
      <c r="F735" s="4"/>
      <c r="G735" s="4"/>
      <c r="H735" s="4"/>
      <c r="I735" s="282"/>
      <c r="J735" s="282"/>
    </row>
    <row r="736" spans="1:10" s="317" customFormat="1" ht="15" customHeight="1">
      <c r="A736" s="364" t="s">
        <v>1223</v>
      </c>
      <c r="B736" s="312"/>
      <c r="C736" s="313" t="s">
        <v>445</v>
      </c>
      <c r="D736" s="314" t="s">
        <v>446</v>
      </c>
      <c r="E736" s="323"/>
      <c r="F736" s="323"/>
      <c r="G736" s="323"/>
      <c r="H736" s="315"/>
      <c r="I736" s="316"/>
      <c r="J736" s="316"/>
    </row>
    <row r="737" spans="1:10" s="302" customFormat="1" ht="15" customHeight="1">
      <c r="A737" s="364" t="s">
        <v>1224</v>
      </c>
      <c r="B737" s="298"/>
      <c r="C737" s="242"/>
      <c r="D737" s="242" t="s">
        <v>447</v>
      </c>
      <c r="E737" s="223" t="s">
        <v>161</v>
      </c>
      <c r="F737" s="305"/>
      <c r="G737" s="305"/>
      <c r="H737" s="223"/>
      <c r="I737" s="301"/>
      <c r="J737" s="301"/>
    </row>
    <row r="738" spans="1:10" ht="15" customHeight="1">
      <c r="A738" s="364" t="s">
        <v>1225</v>
      </c>
      <c r="B738" s="5"/>
      <c r="C738" s="9"/>
      <c r="D738" s="4"/>
      <c r="E738" s="88" t="s">
        <v>448</v>
      </c>
      <c r="F738" s="12" t="s">
        <v>171</v>
      </c>
      <c r="G738" s="12"/>
      <c r="H738" s="12"/>
      <c r="I738" s="130"/>
      <c r="J738" s="130"/>
    </row>
    <row r="739" spans="1:10" ht="15" customHeight="1">
      <c r="A739" s="364" t="s">
        <v>1226</v>
      </c>
      <c r="B739" s="5"/>
      <c r="C739" s="9"/>
      <c r="D739" s="4"/>
      <c r="E739" s="88" t="s">
        <v>449</v>
      </c>
      <c r="F739" s="12" t="s">
        <v>170</v>
      </c>
      <c r="G739" s="12"/>
      <c r="H739" s="12"/>
      <c r="I739" s="130"/>
      <c r="J739" s="130"/>
    </row>
    <row r="740" spans="1:10" s="302" customFormat="1" ht="15" customHeight="1">
      <c r="A740" s="364" t="s">
        <v>1227</v>
      </c>
      <c r="B740" s="298"/>
      <c r="C740" s="247"/>
      <c r="D740" s="242" t="s">
        <v>456</v>
      </c>
      <c r="E740" s="223" t="s">
        <v>120</v>
      </c>
      <c r="F740" s="223"/>
      <c r="G740" s="223"/>
      <c r="H740" s="223"/>
      <c r="I740" s="301"/>
      <c r="J740" s="301"/>
    </row>
    <row r="741" spans="1:10" ht="15" customHeight="1">
      <c r="A741" s="364" t="s">
        <v>1228</v>
      </c>
      <c r="B741" s="5"/>
      <c r="C741" s="9"/>
      <c r="D741" s="246"/>
      <c r="E741" s="210" t="s">
        <v>457</v>
      </c>
      <c r="F741" s="10" t="s">
        <v>279</v>
      </c>
      <c r="G741" s="10"/>
      <c r="H741" s="10"/>
      <c r="I741" s="148"/>
      <c r="J741" s="148"/>
    </row>
    <row r="742" spans="1:10" ht="15" customHeight="1">
      <c r="A742" s="364" t="s">
        <v>1229</v>
      </c>
      <c r="B742" s="5"/>
      <c r="C742" s="9"/>
      <c r="D742" s="246"/>
      <c r="E742" s="210" t="s">
        <v>458</v>
      </c>
      <c r="F742" s="10" t="s">
        <v>459</v>
      </c>
      <c r="G742" s="4"/>
      <c r="H742" s="10"/>
      <c r="I742" s="148"/>
      <c r="J742" s="148"/>
    </row>
    <row r="743" spans="1:10" ht="15" customHeight="1" thickBot="1">
      <c r="A743" s="364" t="s">
        <v>1230</v>
      </c>
      <c r="B743" s="222"/>
      <c r="C743" s="16"/>
      <c r="D743" s="12"/>
      <c r="E743" s="10"/>
      <c r="F743" s="10"/>
      <c r="G743" s="10"/>
      <c r="H743" s="10"/>
      <c r="I743" s="148"/>
      <c r="J743" s="148"/>
    </row>
    <row r="744" spans="1:10" ht="15" customHeight="1" thickBot="1">
      <c r="A744" s="364" t="s">
        <v>1231</v>
      </c>
      <c r="B744" s="706" t="s">
        <v>496</v>
      </c>
      <c r="C744" s="707"/>
      <c r="D744" s="707"/>
      <c r="E744" s="707"/>
      <c r="F744" s="707"/>
      <c r="G744" s="707"/>
      <c r="H744" s="708"/>
      <c r="I744" s="127">
        <f>SUM(I722,I734)</f>
        <v>10496</v>
      </c>
      <c r="J744" s="127">
        <f>SUM(J722,J734)</f>
        <v>11285</v>
      </c>
    </row>
    <row r="745" spans="1:10" ht="15" customHeight="1" thickBot="1">
      <c r="A745" s="364" t="s">
        <v>1232</v>
      </c>
      <c r="B745" s="5"/>
      <c r="C745" s="16"/>
      <c r="D745" s="4"/>
      <c r="E745" s="4"/>
      <c r="F745" s="4"/>
      <c r="G745" s="4"/>
      <c r="H745" s="4"/>
      <c r="I745" s="126"/>
      <c r="J745" s="126"/>
    </row>
    <row r="746" spans="1:10" s="87" customFormat="1" ht="15" customHeight="1" thickBot="1">
      <c r="A746" s="364" t="s">
        <v>1233</v>
      </c>
      <c r="B746" s="441" t="s">
        <v>1486</v>
      </c>
      <c r="C746" s="442"/>
      <c r="D746" s="348"/>
      <c r="E746" s="348"/>
      <c r="F746" s="348"/>
      <c r="G746" s="348"/>
      <c r="H746" s="443"/>
      <c r="I746" s="350">
        <f>SUM(I748)</f>
        <v>0</v>
      </c>
      <c r="J746" s="350">
        <f>SUM(J748)</f>
        <v>6583</v>
      </c>
    </row>
    <row r="747" spans="1:10" ht="15" customHeight="1" thickBot="1">
      <c r="A747" s="364" t="s">
        <v>1234</v>
      </c>
      <c r="B747" s="351"/>
      <c r="I747" s="356"/>
      <c r="J747" s="356"/>
    </row>
    <row r="748" spans="1:10" ht="15" customHeight="1" thickBot="1">
      <c r="A748" s="364" t="s">
        <v>1235</v>
      </c>
      <c r="B748" s="219" t="s">
        <v>34</v>
      </c>
      <c r="C748" s="705" t="s">
        <v>1465</v>
      </c>
      <c r="D748" s="705"/>
      <c r="E748" s="705"/>
      <c r="F748" s="705"/>
      <c r="G748" s="705"/>
      <c r="H748" s="705"/>
      <c r="I748" s="127">
        <f>SUM(I749,I752)</f>
        <v>0</v>
      </c>
      <c r="J748" s="127">
        <f>SUM(J749,J752)</f>
        <v>6583</v>
      </c>
    </row>
    <row r="749" spans="1:10" s="327" customFormat="1" ht="15" customHeight="1">
      <c r="A749" s="364" t="s">
        <v>1236</v>
      </c>
      <c r="B749" s="324"/>
      <c r="C749" s="313" t="s">
        <v>205</v>
      </c>
      <c r="D749" s="329" t="s">
        <v>176</v>
      </c>
      <c r="E749" s="314"/>
      <c r="F749" s="314"/>
      <c r="G749" s="314"/>
      <c r="H749" s="314"/>
      <c r="I749" s="316">
        <f>SUM(I750:I751)</f>
        <v>0</v>
      </c>
      <c r="J749" s="316">
        <f>SUM(J750:J751)</f>
        <v>6583</v>
      </c>
    </row>
    <row r="750" spans="1:10" ht="15" customHeight="1">
      <c r="A750" s="364" t="s">
        <v>1237</v>
      </c>
      <c r="B750" s="5"/>
      <c r="C750" s="16"/>
      <c r="D750" s="210" t="s">
        <v>464</v>
      </c>
      <c r="E750" s="10" t="s">
        <v>1</v>
      </c>
      <c r="F750" s="10"/>
      <c r="G750" s="10"/>
      <c r="H750" s="10"/>
      <c r="I750" s="130"/>
      <c r="J750" s="130"/>
    </row>
    <row r="751" spans="1:10" ht="15" customHeight="1">
      <c r="A751" s="364" t="s">
        <v>1238</v>
      </c>
      <c r="B751" s="5"/>
      <c r="C751" s="16"/>
      <c r="D751" s="210" t="s">
        <v>465</v>
      </c>
      <c r="E751" s="10" t="s">
        <v>132</v>
      </c>
      <c r="G751" s="10"/>
      <c r="H751" s="10"/>
      <c r="I751" s="130"/>
      <c r="J751" s="130">
        <v>6583</v>
      </c>
    </row>
    <row r="752" spans="1:10" s="302" customFormat="1" ht="15" customHeight="1">
      <c r="A752" s="364" t="s">
        <v>1239</v>
      </c>
      <c r="B752" s="298"/>
      <c r="C752" s="440" t="s">
        <v>1466</v>
      </c>
      <c r="D752" s="329" t="s">
        <v>177</v>
      </c>
      <c r="E752" s="300"/>
      <c r="F752" s="300"/>
      <c r="G752" s="300"/>
      <c r="H752" s="300"/>
      <c r="I752" s="308"/>
      <c r="J752" s="308"/>
    </row>
    <row r="753" spans="1:10" ht="15" customHeight="1" thickBot="1">
      <c r="A753" s="364" t="s">
        <v>1240</v>
      </c>
      <c r="B753" s="287"/>
      <c r="C753" s="288"/>
      <c r="D753" s="288"/>
      <c r="E753" s="288"/>
      <c r="F753" s="288"/>
      <c r="G753" s="288"/>
      <c r="H753" s="288"/>
      <c r="I753" s="289"/>
      <c r="J753" s="289"/>
    </row>
    <row r="754" spans="1:10" ht="15" customHeight="1" thickBot="1">
      <c r="A754" s="364" t="s">
        <v>1241</v>
      </c>
      <c r="B754" s="706" t="s">
        <v>1502</v>
      </c>
      <c r="C754" s="707"/>
      <c r="D754" s="707"/>
      <c r="E754" s="707"/>
      <c r="F754" s="707"/>
      <c r="G754" s="707"/>
      <c r="H754" s="708"/>
      <c r="I754" s="127">
        <f>SUM(I748)</f>
        <v>0</v>
      </c>
      <c r="J754" s="127">
        <f>SUM(J748)</f>
        <v>6583</v>
      </c>
    </row>
    <row r="755" spans="1:10" ht="15" customHeight="1" thickBot="1">
      <c r="A755" s="364" t="s">
        <v>1242</v>
      </c>
      <c r="B755" s="359"/>
      <c r="C755" s="360"/>
      <c r="D755" s="360"/>
      <c r="E755" s="360"/>
      <c r="F755" s="360"/>
      <c r="G755" s="360"/>
      <c r="H755" s="360"/>
      <c r="I755" s="361"/>
      <c r="J755" s="361"/>
    </row>
    <row r="756" spans="1:10" ht="15" customHeight="1" thickBot="1">
      <c r="A756" s="366" t="s">
        <v>1243</v>
      </c>
      <c r="B756" s="219" t="s">
        <v>80</v>
      </c>
      <c r="C756" s="705" t="s">
        <v>486</v>
      </c>
      <c r="D756" s="705"/>
      <c r="E756" s="705"/>
      <c r="F756" s="705"/>
      <c r="G756" s="705"/>
      <c r="H756" s="705"/>
      <c r="I756" s="127">
        <v>157729</v>
      </c>
      <c r="J756" s="127">
        <v>158634</v>
      </c>
    </row>
    <row r="757" spans="1:10" ht="15" customHeight="1" thickBot="1">
      <c r="A757" s="365" t="s">
        <v>1244</v>
      </c>
      <c r="B757" s="14"/>
      <c r="C757" s="15"/>
      <c r="D757" s="149"/>
      <c r="E757" s="15"/>
      <c r="F757" s="15"/>
      <c r="G757" s="15"/>
      <c r="H757" s="15"/>
      <c r="I757" s="147"/>
      <c r="J757" s="147"/>
    </row>
    <row r="758" spans="1:10" ht="15" customHeight="1" thickBot="1">
      <c r="A758" s="364" t="s">
        <v>1245</v>
      </c>
      <c r="B758" s="17" t="s">
        <v>33</v>
      </c>
      <c r="C758" s="8"/>
      <c r="D758" s="8"/>
      <c r="E758" s="8"/>
      <c r="F758" s="8"/>
      <c r="G758" s="8"/>
      <c r="H758" s="8"/>
      <c r="I758" s="127">
        <f>SUM(I782,I792,I794)</f>
        <v>217055</v>
      </c>
      <c r="J758" s="127">
        <f>SUM(J782,J792,J794)</f>
        <v>222172</v>
      </c>
    </row>
    <row r="759" spans="1:10" ht="15" customHeight="1" thickBot="1">
      <c r="A759" s="364" t="s">
        <v>1246</v>
      </c>
      <c r="B759" s="354"/>
      <c r="C759" s="355"/>
      <c r="D759" s="355"/>
      <c r="E759" s="355"/>
      <c r="F759" s="355"/>
      <c r="G759" s="355"/>
      <c r="H759" s="355"/>
      <c r="I759" s="356"/>
      <c r="J759" s="356"/>
    </row>
    <row r="760" spans="1:10" ht="15" customHeight="1" thickBot="1">
      <c r="A760" s="364" t="s">
        <v>1247</v>
      </c>
      <c r="B760" s="17" t="s">
        <v>41</v>
      </c>
      <c r="C760" s="8"/>
      <c r="D760" s="8"/>
      <c r="E760" s="8"/>
      <c r="F760" s="8"/>
      <c r="G760" s="8"/>
      <c r="H760" s="8"/>
      <c r="I760" s="127">
        <f>SUM(I762,I767)</f>
        <v>13765</v>
      </c>
      <c r="J760" s="127">
        <f>SUM(J762,J767)</f>
        <v>14607</v>
      </c>
    </row>
    <row r="761" spans="1:10" ht="15" customHeight="1">
      <c r="A761" s="364" t="s">
        <v>1248</v>
      </c>
      <c r="B761" s="5"/>
      <c r="C761" s="9"/>
      <c r="D761" s="246"/>
      <c r="E761" s="4"/>
      <c r="F761" s="4"/>
      <c r="G761" s="4"/>
      <c r="H761" s="4"/>
      <c r="I761" s="282"/>
      <c r="J761" s="282"/>
    </row>
    <row r="762" spans="1:10" s="317" customFormat="1" ht="15" customHeight="1">
      <c r="A762" s="364" t="s">
        <v>1249</v>
      </c>
      <c r="B762" s="312"/>
      <c r="C762" s="313" t="s">
        <v>115</v>
      </c>
      <c r="D762" s="314" t="s">
        <v>59</v>
      </c>
      <c r="E762" s="315"/>
      <c r="F762" s="315"/>
      <c r="G762" s="315"/>
      <c r="H762" s="315"/>
      <c r="I762" s="316">
        <f>SUM(I763:I764)</f>
        <v>13765</v>
      </c>
      <c r="J762" s="316">
        <f>SUM(J763:J764)</f>
        <v>13765</v>
      </c>
    </row>
    <row r="763" spans="1:10" s="302" customFormat="1" ht="15" customHeight="1">
      <c r="A763" s="364" t="s">
        <v>1250</v>
      </c>
      <c r="B763" s="298"/>
      <c r="C763" s="247"/>
      <c r="D763" s="303" t="s">
        <v>378</v>
      </c>
      <c r="E763" s="223" t="s">
        <v>69</v>
      </c>
      <c r="F763" s="223"/>
      <c r="G763" s="223"/>
      <c r="H763" s="300"/>
      <c r="I763" s="301">
        <v>11181</v>
      </c>
      <c r="J763" s="301">
        <v>11181</v>
      </c>
    </row>
    <row r="764" spans="1:10" s="302" customFormat="1" ht="15" customHeight="1">
      <c r="A764" s="364" t="s">
        <v>1251</v>
      </c>
      <c r="B764" s="298"/>
      <c r="C764" s="247"/>
      <c r="D764" s="303" t="s">
        <v>379</v>
      </c>
      <c r="E764" s="223" t="s">
        <v>1453</v>
      </c>
      <c r="F764" s="223"/>
      <c r="G764" s="223"/>
      <c r="H764" s="300"/>
      <c r="I764" s="301">
        <v>2584</v>
      </c>
      <c r="J764" s="301">
        <v>2584</v>
      </c>
    </row>
    <row r="765" spans="1:10" s="302" customFormat="1" ht="15" customHeight="1">
      <c r="A765" s="364" t="s">
        <v>1252</v>
      </c>
      <c r="B765" s="298"/>
      <c r="C765" s="247"/>
      <c r="D765" s="303" t="s">
        <v>380</v>
      </c>
      <c r="E765" s="300" t="s">
        <v>70</v>
      </c>
      <c r="F765" s="300"/>
      <c r="G765" s="300"/>
      <c r="H765" s="300"/>
      <c r="I765" s="301"/>
      <c r="J765" s="301"/>
    </row>
    <row r="766" spans="1:10" ht="15" customHeight="1">
      <c r="A766" s="364" t="s">
        <v>1253</v>
      </c>
      <c r="B766" s="5"/>
      <c r="C766" s="4"/>
      <c r="D766" s="11"/>
      <c r="E766" s="4"/>
      <c r="F766" s="4"/>
      <c r="G766" s="4"/>
      <c r="H766" s="4"/>
      <c r="I766" s="126"/>
      <c r="J766" s="126"/>
    </row>
    <row r="767" spans="1:10" s="317" customFormat="1" ht="15" customHeight="1">
      <c r="A767" s="364" t="s">
        <v>1254</v>
      </c>
      <c r="B767" s="312"/>
      <c r="C767" s="313" t="s">
        <v>208</v>
      </c>
      <c r="D767" s="314" t="s">
        <v>420</v>
      </c>
      <c r="E767" s="315"/>
      <c r="F767" s="315"/>
      <c r="G767" s="315"/>
      <c r="H767" s="315"/>
      <c r="I767" s="316"/>
      <c r="J767" s="316">
        <f>SUM(J768,J770)</f>
        <v>842</v>
      </c>
    </row>
    <row r="768" spans="1:10" s="302" customFormat="1" ht="15" customHeight="1">
      <c r="A768" s="364" t="s">
        <v>1255</v>
      </c>
      <c r="B768" s="298"/>
      <c r="C768" s="247"/>
      <c r="D768" s="242" t="s">
        <v>421</v>
      </c>
      <c r="E768" s="223" t="s">
        <v>160</v>
      </c>
      <c r="F768" s="305"/>
      <c r="G768" s="305"/>
      <c r="H768" s="223"/>
      <c r="I768" s="301"/>
      <c r="J768" s="301">
        <f>SUM(J769)</f>
        <v>576</v>
      </c>
    </row>
    <row r="769" spans="1:10" ht="15" customHeight="1">
      <c r="A769" s="364" t="s">
        <v>1256</v>
      </c>
      <c r="B769" s="5"/>
      <c r="C769" s="4"/>
      <c r="D769" s="16"/>
      <c r="E769" s="16" t="s">
        <v>483</v>
      </c>
      <c r="F769" s="12" t="s">
        <v>1897</v>
      </c>
      <c r="G769" s="676"/>
      <c r="H769" s="12"/>
      <c r="I769" s="130"/>
      <c r="J769" s="130">
        <v>576</v>
      </c>
    </row>
    <row r="770" spans="1:10" s="302" customFormat="1" ht="15" customHeight="1">
      <c r="A770" s="364" t="s">
        <v>1257</v>
      </c>
      <c r="B770" s="298"/>
      <c r="C770" s="247"/>
      <c r="D770" s="242" t="s">
        <v>479</v>
      </c>
      <c r="E770" s="223" t="s">
        <v>172</v>
      </c>
      <c r="F770" s="305"/>
      <c r="G770" s="305"/>
      <c r="H770" s="223"/>
      <c r="I770" s="301"/>
      <c r="J770" s="301">
        <v>266</v>
      </c>
    </row>
    <row r="771" spans="1:10" ht="15" customHeight="1" thickBot="1">
      <c r="A771" s="364" t="s">
        <v>1258</v>
      </c>
      <c r="B771" s="14"/>
      <c r="C771" s="15"/>
      <c r="D771" s="15"/>
      <c r="E771" s="110"/>
      <c r="F771" s="110"/>
      <c r="G771" s="110"/>
      <c r="H771" s="129"/>
      <c r="I771" s="147"/>
      <c r="J771" s="147"/>
    </row>
    <row r="772" spans="1:10" ht="15" customHeight="1" thickBot="1">
      <c r="A772" s="364" t="s">
        <v>1259</v>
      </c>
      <c r="B772" s="219" t="s">
        <v>29</v>
      </c>
      <c r="C772" s="7" t="s">
        <v>373</v>
      </c>
      <c r="D772" s="8"/>
      <c r="E772" s="8"/>
      <c r="F772" s="8"/>
      <c r="G772" s="8"/>
      <c r="H772" s="8"/>
      <c r="I772" s="127"/>
      <c r="J772" s="127"/>
    </row>
    <row r="773" spans="1:10" ht="15" customHeight="1">
      <c r="A773" s="364" t="s">
        <v>1260</v>
      </c>
      <c r="B773" s="5"/>
      <c r="C773" s="357"/>
      <c r="D773" s="284"/>
      <c r="E773" s="246"/>
      <c r="F773" s="4"/>
      <c r="G773" s="4"/>
      <c r="H773" s="4"/>
      <c r="I773" s="282"/>
      <c r="J773" s="282"/>
    </row>
    <row r="774" spans="1:10" s="317" customFormat="1" ht="15" customHeight="1">
      <c r="A774" s="364" t="s">
        <v>1261</v>
      </c>
      <c r="B774" s="312"/>
      <c r="C774" s="313" t="s">
        <v>445</v>
      </c>
      <c r="D774" s="314" t="s">
        <v>446</v>
      </c>
      <c r="E774" s="323"/>
      <c r="F774" s="323"/>
      <c r="G774" s="323"/>
      <c r="H774" s="315"/>
      <c r="I774" s="316"/>
      <c r="J774" s="316"/>
    </row>
    <row r="775" spans="1:10" s="302" customFormat="1" ht="15" customHeight="1">
      <c r="A775" s="364" t="s">
        <v>1262</v>
      </c>
      <c r="B775" s="298"/>
      <c r="C775" s="242"/>
      <c r="D775" s="242" t="s">
        <v>447</v>
      </c>
      <c r="E775" s="223" t="s">
        <v>161</v>
      </c>
      <c r="F775" s="305"/>
      <c r="G775" s="305"/>
      <c r="H775" s="223"/>
      <c r="I775" s="301"/>
      <c r="J775" s="301"/>
    </row>
    <row r="776" spans="1:10" ht="15" customHeight="1">
      <c r="A776" s="364" t="s">
        <v>1263</v>
      </c>
      <c r="B776" s="5"/>
      <c r="C776" s="9"/>
      <c r="D776" s="4"/>
      <c r="E776" s="88" t="s">
        <v>448</v>
      </c>
      <c r="F776" s="12" t="s">
        <v>171</v>
      </c>
      <c r="G776" s="12"/>
      <c r="H776" s="12"/>
      <c r="I776" s="130"/>
      <c r="J776" s="130"/>
    </row>
    <row r="777" spans="1:10" ht="15" customHeight="1">
      <c r="A777" s="364" t="s">
        <v>1264</v>
      </c>
      <c r="B777" s="5"/>
      <c r="C777" s="9"/>
      <c r="D777" s="4"/>
      <c r="E777" s="88" t="s">
        <v>449</v>
      </c>
      <c r="F777" s="12" t="s">
        <v>170</v>
      </c>
      <c r="G777" s="12"/>
      <c r="H777" s="12"/>
      <c r="I777" s="130"/>
      <c r="J777" s="130"/>
    </row>
    <row r="778" spans="1:10" s="302" customFormat="1" ht="15" customHeight="1">
      <c r="A778" s="364" t="s">
        <v>1265</v>
      </c>
      <c r="B778" s="298"/>
      <c r="C778" s="247"/>
      <c r="D778" s="242" t="s">
        <v>456</v>
      </c>
      <c r="E778" s="223" t="s">
        <v>120</v>
      </c>
      <c r="F778" s="223"/>
      <c r="G778" s="223"/>
      <c r="H778" s="223"/>
      <c r="I778" s="301"/>
      <c r="J778" s="301"/>
    </row>
    <row r="779" spans="1:10" ht="15" customHeight="1">
      <c r="A779" s="364" t="s">
        <v>1266</v>
      </c>
      <c r="B779" s="5"/>
      <c r="C779" s="9"/>
      <c r="D779" s="246"/>
      <c r="E779" s="210" t="s">
        <v>457</v>
      </c>
      <c r="F779" s="10" t="s">
        <v>279</v>
      </c>
      <c r="G779" s="10"/>
      <c r="H779" s="10"/>
      <c r="I779" s="148"/>
      <c r="J779" s="148"/>
    </row>
    <row r="780" spans="1:10" ht="15" customHeight="1">
      <c r="A780" s="364" t="s">
        <v>1267</v>
      </c>
      <c r="B780" s="5"/>
      <c r="C780" s="9"/>
      <c r="D780" s="246"/>
      <c r="E780" s="210" t="s">
        <v>458</v>
      </c>
      <c r="F780" s="10" t="s">
        <v>459</v>
      </c>
      <c r="G780" s="4"/>
      <c r="H780" s="10"/>
      <c r="I780" s="148"/>
      <c r="J780" s="148"/>
    </row>
    <row r="781" spans="1:10" ht="15" customHeight="1" thickBot="1">
      <c r="A781" s="364" t="s">
        <v>1268</v>
      </c>
      <c r="B781" s="222"/>
      <c r="C781" s="16"/>
      <c r="D781" s="12"/>
      <c r="E781" s="10"/>
      <c r="F781" s="10"/>
      <c r="G781" s="10"/>
      <c r="H781" s="10"/>
      <c r="I781" s="148"/>
      <c r="J781" s="148"/>
    </row>
    <row r="782" spans="1:10" ht="15" customHeight="1" thickBot="1">
      <c r="A782" s="364" t="s">
        <v>1269</v>
      </c>
      <c r="B782" s="706" t="s">
        <v>497</v>
      </c>
      <c r="C782" s="707"/>
      <c r="D782" s="707"/>
      <c r="E782" s="707"/>
      <c r="F782" s="707"/>
      <c r="G782" s="707"/>
      <c r="H782" s="708"/>
      <c r="I782" s="127">
        <f>SUM(I760,I772)</f>
        <v>13765</v>
      </c>
      <c r="J782" s="127">
        <f>SUM(J760,J772)</f>
        <v>14607</v>
      </c>
    </row>
    <row r="783" spans="1:10" ht="15" customHeight="1" thickBot="1">
      <c r="A783" s="364" t="s">
        <v>1270</v>
      </c>
      <c r="B783" s="5"/>
      <c r="C783" s="16"/>
      <c r="D783" s="4"/>
      <c r="E783" s="4"/>
      <c r="F783" s="4"/>
      <c r="G783" s="4"/>
      <c r="H783" s="4"/>
      <c r="I783" s="126"/>
      <c r="J783" s="126"/>
    </row>
    <row r="784" spans="1:10" s="87" customFormat="1" ht="15" customHeight="1" thickBot="1">
      <c r="A784" s="364" t="s">
        <v>1271</v>
      </c>
      <c r="B784" s="441" t="s">
        <v>1487</v>
      </c>
      <c r="C784" s="442"/>
      <c r="D784" s="348"/>
      <c r="E784" s="348"/>
      <c r="F784" s="348"/>
      <c r="G784" s="348"/>
      <c r="H784" s="443"/>
      <c r="I784" s="350">
        <f>SUM(I786)</f>
        <v>0</v>
      </c>
      <c r="J784" s="350">
        <f>SUM(J786)</f>
        <v>2907</v>
      </c>
    </row>
    <row r="785" spans="1:10" ht="15" customHeight="1" thickBot="1">
      <c r="A785" s="364" t="s">
        <v>1272</v>
      </c>
      <c r="B785" s="351"/>
      <c r="I785" s="356"/>
      <c r="J785" s="356"/>
    </row>
    <row r="786" spans="1:10" ht="15" customHeight="1" thickBot="1">
      <c r="A786" s="364" t="s">
        <v>1273</v>
      </c>
      <c r="B786" s="219" t="s">
        <v>34</v>
      </c>
      <c r="C786" s="705" t="s">
        <v>1465</v>
      </c>
      <c r="D786" s="705"/>
      <c r="E786" s="705"/>
      <c r="F786" s="705"/>
      <c r="G786" s="705"/>
      <c r="H786" s="705"/>
      <c r="I786" s="127">
        <f>SUM(I787,I790)</f>
        <v>0</v>
      </c>
      <c r="J786" s="127">
        <f>SUM(J787,J790)</f>
        <v>2907</v>
      </c>
    </row>
    <row r="787" spans="1:10" s="327" customFormat="1" ht="15" customHeight="1">
      <c r="A787" s="364" t="s">
        <v>1274</v>
      </c>
      <c r="B787" s="324"/>
      <c r="C787" s="313" t="s">
        <v>205</v>
      </c>
      <c r="D787" s="329" t="s">
        <v>176</v>
      </c>
      <c r="E787" s="314"/>
      <c r="F787" s="314"/>
      <c r="G787" s="314"/>
      <c r="H787" s="314"/>
      <c r="I787" s="316">
        <f>SUM(I788:I789)</f>
        <v>0</v>
      </c>
      <c r="J787" s="316">
        <f>SUM(J788:J789)</f>
        <v>2907</v>
      </c>
    </row>
    <row r="788" spans="1:10" ht="15" customHeight="1">
      <c r="A788" s="364" t="s">
        <v>1275</v>
      </c>
      <c r="B788" s="5"/>
      <c r="C788" s="16"/>
      <c r="D788" s="210" t="s">
        <v>464</v>
      </c>
      <c r="E788" s="10" t="s">
        <v>1</v>
      </c>
      <c r="F788" s="10"/>
      <c r="G788" s="10"/>
      <c r="H788" s="10"/>
      <c r="I788" s="130"/>
      <c r="J788" s="130"/>
    </row>
    <row r="789" spans="1:10" ht="15" customHeight="1">
      <c r="A789" s="364" t="s">
        <v>1276</v>
      </c>
      <c r="B789" s="5"/>
      <c r="C789" s="16"/>
      <c r="D789" s="210" t="s">
        <v>465</v>
      </c>
      <c r="E789" s="10" t="s">
        <v>132</v>
      </c>
      <c r="G789" s="10"/>
      <c r="H789" s="10"/>
      <c r="I789" s="130"/>
      <c r="J789" s="130">
        <v>2907</v>
      </c>
    </row>
    <row r="790" spans="1:10" s="302" customFormat="1" ht="15" customHeight="1">
      <c r="A790" s="364" t="s">
        <v>1277</v>
      </c>
      <c r="B790" s="298"/>
      <c r="C790" s="440" t="s">
        <v>1466</v>
      </c>
      <c r="D790" s="329" t="s">
        <v>177</v>
      </c>
      <c r="E790" s="300"/>
      <c r="F790" s="300"/>
      <c r="G790" s="300"/>
      <c r="H790" s="300"/>
      <c r="I790" s="308"/>
      <c r="J790" s="308"/>
    </row>
    <row r="791" spans="1:10" ht="15" customHeight="1" thickBot="1">
      <c r="A791" s="364" t="s">
        <v>1278</v>
      </c>
      <c r="B791" s="287"/>
      <c r="C791" s="288"/>
      <c r="D791" s="288"/>
      <c r="E791" s="288"/>
      <c r="F791" s="288"/>
      <c r="G791" s="288"/>
      <c r="H791" s="288"/>
      <c r="I791" s="289"/>
      <c r="J791" s="289"/>
    </row>
    <row r="792" spans="1:10" ht="15" customHeight="1" thickBot="1">
      <c r="A792" s="364" t="s">
        <v>1279</v>
      </c>
      <c r="B792" s="706" t="s">
        <v>1503</v>
      </c>
      <c r="C792" s="707"/>
      <c r="D792" s="707"/>
      <c r="E792" s="707"/>
      <c r="F792" s="707"/>
      <c r="G792" s="707"/>
      <c r="H792" s="708"/>
      <c r="I792" s="127">
        <f>SUM(I786)</f>
        <v>0</v>
      </c>
      <c r="J792" s="127">
        <f>SUM(J786)</f>
        <v>2907</v>
      </c>
    </row>
    <row r="793" spans="1:10" ht="15" customHeight="1" thickBot="1">
      <c r="A793" s="364" t="s">
        <v>1280</v>
      </c>
      <c r="B793" s="359"/>
      <c r="C793" s="360"/>
      <c r="D793" s="360"/>
      <c r="E793" s="360"/>
      <c r="F793" s="360"/>
      <c r="G793" s="360"/>
      <c r="H793" s="360"/>
      <c r="I793" s="361"/>
      <c r="J793" s="361"/>
    </row>
    <row r="794" spans="1:10" ht="15" customHeight="1" thickBot="1">
      <c r="A794" s="366" t="s">
        <v>1281</v>
      </c>
      <c r="B794" s="219" t="s">
        <v>80</v>
      </c>
      <c r="C794" s="705" t="s">
        <v>486</v>
      </c>
      <c r="D794" s="705"/>
      <c r="E794" s="705"/>
      <c r="F794" s="705"/>
      <c r="G794" s="705"/>
      <c r="H794" s="705"/>
      <c r="I794" s="127">
        <v>203290</v>
      </c>
      <c r="J794" s="127">
        <v>204658</v>
      </c>
    </row>
    <row r="795" spans="1:10" ht="15" customHeight="1" thickBot="1">
      <c r="A795" s="365" t="s">
        <v>1282</v>
      </c>
      <c r="B795" s="14"/>
      <c r="C795" s="15"/>
      <c r="D795" s="149"/>
      <c r="E795" s="15"/>
      <c r="F795" s="15"/>
      <c r="G795" s="15"/>
      <c r="H795" s="15"/>
      <c r="I795" s="147"/>
      <c r="J795" s="147"/>
    </row>
    <row r="796" spans="1:10" ht="15" customHeight="1" thickBot="1">
      <c r="A796" s="364" t="s">
        <v>1283</v>
      </c>
      <c r="B796" s="17" t="s">
        <v>35</v>
      </c>
      <c r="C796" s="8"/>
      <c r="D796" s="8"/>
      <c r="E796" s="8"/>
      <c r="F796" s="8"/>
      <c r="G796" s="8"/>
      <c r="H796" s="8"/>
      <c r="I796" s="127">
        <f>SUM(I820,I830,I832)</f>
        <v>88257</v>
      </c>
      <c r="J796" s="127">
        <f>SUM(J820,J830,J832)</f>
        <v>90430</v>
      </c>
    </row>
    <row r="797" spans="1:10" ht="15" customHeight="1" thickBot="1">
      <c r="A797" s="364" t="s">
        <v>1284</v>
      </c>
      <c r="B797" s="354"/>
      <c r="C797" s="355"/>
      <c r="D797" s="355"/>
      <c r="E797" s="355"/>
      <c r="F797" s="355"/>
      <c r="G797" s="355"/>
      <c r="H797" s="355"/>
      <c r="I797" s="356"/>
      <c r="J797" s="356"/>
    </row>
    <row r="798" spans="1:10" ht="15" customHeight="1" thickBot="1">
      <c r="A798" s="364" t="s">
        <v>1285</v>
      </c>
      <c r="B798" s="17" t="s">
        <v>41</v>
      </c>
      <c r="C798" s="8"/>
      <c r="D798" s="8"/>
      <c r="E798" s="8"/>
      <c r="F798" s="8"/>
      <c r="G798" s="8"/>
      <c r="H798" s="8"/>
      <c r="I798" s="127">
        <f>SUM(I800,I805)</f>
        <v>6314</v>
      </c>
      <c r="J798" s="127">
        <f>SUM(J800,J805)</f>
        <v>6926</v>
      </c>
    </row>
    <row r="799" spans="1:10" ht="15" customHeight="1">
      <c r="A799" s="364" t="s">
        <v>1286</v>
      </c>
      <c r="B799" s="5"/>
      <c r="C799" s="9"/>
      <c r="D799" s="246"/>
      <c r="E799" s="4"/>
      <c r="F799" s="4"/>
      <c r="G799" s="4"/>
      <c r="H799" s="4"/>
      <c r="I799" s="282"/>
      <c r="J799" s="282"/>
    </row>
    <row r="800" spans="1:10" s="317" customFormat="1" ht="15" customHeight="1">
      <c r="A800" s="364" t="s">
        <v>1287</v>
      </c>
      <c r="B800" s="312"/>
      <c r="C800" s="313" t="s">
        <v>115</v>
      </c>
      <c r="D800" s="314" t="s">
        <v>59</v>
      </c>
      <c r="E800" s="315"/>
      <c r="F800" s="315"/>
      <c r="G800" s="315"/>
      <c r="H800" s="315"/>
      <c r="I800" s="316">
        <f>SUM(I801:I802)</f>
        <v>6314</v>
      </c>
      <c r="J800" s="316">
        <f>SUM(J801:J802)</f>
        <v>6314</v>
      </c>
    </row>
    <row r="801" spans="1:10" s="302" customFormat="1" ht="15" customHeight="1">
      <c r="A801" s="364" t="s">
        <v>1288</v>
      </c>
      <c r="B801" s="298"/>
      <c r="C801" s="247"/>
      <c r="D801" s="303" t="s">
        <v>378</v>
      </c>
      <c r="E801" s="223" t="s">
        <v>69</v>
      </c>
      <c r="F801" s="223"/>
      <c r="G801" s="223"/>
      <c r="H801" s="300"/>
      <c r="I801" s="301">
        <v>5051</v>
      </c>
      <c r="J801" s="301">
        <v>5051</v>
      </c>
    </row>
    <row r="802" spans="1:10" s="302" customFormat="1" ht="15" customHeight="1">
      <c r="A802" s="364" t="s">
        <v>1289</v>
      </c>
      <c r="B802" s="298"/>
      <c r="C802" s="247"/>
      <c r="D802" s="303" t="s">
        <v>379</v>
      </c>
      <c r="E802" s="223" t="s">
        <v>1453</v>
      </c>
      <c r="F802" s="223"/>
      <c r="G802" s="223"/>
      <c r="H802" s="300"/>
      <c r="I802" s="301">
        <v>1263</v>
      </c>
      <c r="J802" s="301">
        <v>1263</v>
      </c>
    </row>
    <row r="803" spans="1:10" s="302" customFormat="1" ht="15" customHeight="1">
      <c r="A803" s="364" t="s">
        <v>1290</v>
      </c>
      <c r="B803" s="298"/>
      <c r="C803" s="247"/>
      <c r="D803" s="303" t="s">
        <v>380</v>
      </c>
      <c r="E803" s="300" t="s">
        <v>70</v>
      </c>
      <c r="F803" s="300"/>
      <c r="G803" s="300"/>
      <c r="H803" s="300"/>
      <c r="I803" s="301"/>
      <c r="J803" s="301"/>
    </row>
    <row r="804" spans="1:10" ht="15" customHeight="1">
      <c r="A804" s="364" t="s">
        <v>1291</v>
      </c>
      <c r="B804" s="5"/>
      <c r="C804" s="4"/>
      <c r="D804" s="11"/>
      <c r="E804" s="4"/>
      <c r="F804" s="4"/>
      <c r="G804" s="4"/>
      <c r="H804" s="4"/>
      <c r="I804" s="126"/>
      <c r="J804" s="126"/>
    </row>
    <row r="805" spans="1:10" s="317" customFormat="1" ht="15" customHeight="1">
      <c r="A805" s="364" t="s">
        <v>1292</v>
      </c>
      <c r="B805" s="312"/>
      <c r="C805" s="313" t="s">
        <v>208</v>
      </c>
      <c r="D805" s="314" t="s">
        <v>420</v>
      </c>
      <c r="E805" s="315"/>
      <c r="F805" s="315"/>
      <c r="G805" s="315"/>
      <c r="H805" s="315"/>
      <c r="I805" s="316"/>
      <c r="J805" s="316">
        <f>SUM(J806,J808)</f>
        <v>612</v>
      </c>
    </row>
    <row r="806" spans="1:10" s="302" customFormat="1" ht="15" customHeight="1">
      <c r="A806" s="364" t="s">
        <v>1293</v>
      </c>
      <c r="B806" s="298"/>
      <c r="C806" s="247"/>
      <c r="D806" s="242" t="s">
        <v>421</v>
      </c>
      <c r="E806" s="223" t="s">
        <v>160</v>
      </c>
      <c r="F806" s="305"/>
      <c r="G806" s="305"/>
      <c r="H806" s="223"/>
      <c r="I806" s="301"/>
      <c r="J806" s="301">
        <f>SUM(J807)</f>
        <v>562</v>
      </c>
    </row>
    <row r="807" spans="1:10" ht="15" customHeight="1">
      <c r="A807" s="364" t="s">
        <v>1294</v>
      </c>
      <c r="B807" s="5"/>
      <c r="C807" s="4"/>
      <c r="D807" s="16"/>
      <c r="E807" s="16" t="s">
        <v>483</v>
      </c>
      <c r="F807" s="12" t="s">
        <v>1897</v>
      </c>
      <c r="G807" s="676"/>
      <c r="H807" s="12"/>
      <c r="I807" s="130"/>
      <c r="J807" s="130">
        <v>562</v>
      </c>
    </row>
    <row r="808" spans="1:10" s="302" customFormat="1" ht="15" customHeight="1">
      <c r="A808" s="364" t="s">
        <v>1295</v>
      </c>
      <c r="B808" s="298"/>
      <c r="C808" s="247"/>
      <c r="D808" s="242" t="s">
        <v>479</v>
      </c>
      <c r="E808" s="223" t="s">
        <v>172</v>
      </c>
      <c r="F808" s="305"/>
      <c r="G808" s="305"/>
      <c r="H808" s="223"/>
      <c r="I808" s="301"/>
      <c r="J808" s="301">
        <v>50</v>
      </c>
    </row>
    <row r="809" spans="1:10" ht="15" customHeight="1" thickBot="1">
      <c r="A809" s="364" t="s">
        <v>1296</v>
      </c>
      <c r="B809" s="14"/>
      <c r="C809" s="15"/>
      <c r="D809" s="15"/>
      <c r="E809" s="110"/>
      <c r="F809" s="110"/>
      <c r="G809" s="110"/>
      <c r="H809" s="129"/>
      <c r="I809" s="147"/>
      <c r="J809" s="147"/>
    </row>
    <row r="810" spans="1:10" ht="15" customHeight="1" thickBot="1">
      <c r="A810" s="364" t="s">
        <v>1297</v>
      </c>
      <c r="B810" s="219" t="s">
        <v>29</v>
      </c>
      <c r="C810" s="7" t="s">
        <v>373</v>
      </c>
      <c r="D810" s="8"/>
      <c r="E810" s="8"/>
      <c r="F810" s="8"/>
      <c r="G810" s="8"/>
      <c r="H810" s="8"/>
      <c r="I810" s="127"/>
      <c r="J810" s="127"/>
    </row>
    <row r="811" spans="1:10" ht="15" customHeight="1">
      <c r="A811" s="364" t="s">
        <v>1298</v>
      </c>
      <c r="B811" s="5"/>
      <c r="C811" s="357"/>
      <c r="D811" s="284"/>
      <c r="E811" s="246"/>
      <c r="F811" s="4"/>
      <c r="G811" s="4"/>
      <c r="H811" s="4"/>
      <c r="I811" s="282"/>
      <c r="J811" s="282"/>
    </row>
    <row r="812" spans="1:10" s="317" customFormat="1" ht="15" customHeight="1">
      <c r="A812" s="364" t="s">
        <v>1299</v>
      </c>
      <c r="B812" s="312"/>
      <c r="C812" s="313" t="s">
        <v>445</v>
      </c>
      <c r="D812" s="314" t="s">
        <v>446</v>
      </c>
      <c r="E812" s="323"/>
      <c r="F812" s="323"/>
      <c r="G812" s="323"/>
      <c r="H812" s="315"/>
      <c r="I812" s="316"/>
      <c r="J812" s="316"/>
    </row>
    <row r="813" spans="1:10" s="302" customFormat="1" ht="15" customHeight="1">
      <c r="A813" s="364" t="s">
        <v>1300</v>
      </c>
      <c r="B813" s="298"/>
      <c r="C813" s="242"/>
      <c r="D813" s="242" t="s">
        <v>447</v>
      </c>
      <c r="E813" s="223" t="s">
        <v>161</v>
      </c>
      <c r="F813" s="305"/>
      <c r="G813" s="305"/>
      <c r="H813" s="223"/>
      <c r="I813" s="301"/>
      <c r="J813" s="301"/>
    </row>
    <row r="814" spans="1:10" ht="15" customHeight="1">
      <c r="A814" s="364" t="s">
        <v>1301</v>
      </c>
      <c r="B814" s="5"/>
      <c r="C814" s="9"/>
      <c r="D814" s="4"/>
      <c r="E814" s="88" t="s">
        <v>448</v>
      </c>
      <c r="F814" s="12" t="s">
        <v>171</v>
      </c>
      <c r="G814" s="12"/>
      <c r="H814" s="12"/>
      <c r="I814" s="130"/>
      <c r="J814" s="130"/>
    </row>
    <row r="815" spans="1:10" ht="15" customHeight="1">
      <c r="A815" s="364" t="s">
        <v>1302</v>
      </c>
      <c r="B815" s="5"/>
      <c r="C815" s="9"/>
      <c r="D815" s="4"/>
      <c r="E815" s="88" t="s">
        <v>449</v>
      </c>
      <c r="F815" s="12" t="s">
        <v>170</v>
      </c>
      <c r="G815" s="12"/>
      <c r="H815" s="12"/>
      <c r="I815" s="130"/>
      <c r="J815" s="130"/>
    </row>
    <row r="816" spans="1:10" s="302" customFormat="1" ht="15" customHeight="1">
      <c r="A816" s="364" t="s">
        <v>1303</v>
      </c>
      <c r="B816" s="298"/>
      <c r="C816" s="247"/>
      <c r="D816" s="242" t="s">
        <v>456</v>
      </c>
      <c r="E816" s="223" t="s">
        <v>120</v>
      </c>
      <c r="F816" s="223"/>
      <c r="G816" s="223"/>
      <c r="H816" s="223"/>
      <c r="I816" s="301"/>
      <c r="J816" s="301"/>
    </row>
    <row r="817" spans="1:10" ht="15" customHeight="1">
      <c r="A817" s="364" t="s">
        <v>1304</v>
      </c>
      <c r="B817" s="5"/>
      <c r="C817" s="9"/>
      <c r="D817" s="246"/>
      <c r="E817" s="210" t="s">
        <v>457</v>
      </c>
      <c r="F817" s="10" t="s">
        <v>279</v>
      </c>
      <c r="G817" s="10"/>
      <c r="H817" s="10"/>
      <c r="I817" s="148"/>
      <c r="J817" s="148"/>
    </row>
    <row r="818" spans="1:10" ht="15" customHeight="1">
      <c r="A818" s="364" t="s">
        <v>1305</v>
      </c>
      <c r="B818" s="5"/>
      <c r="C818" s="9"/>
      <c r="D818" s="246"/>
      <c r="E818" s="210" t="s">
        <v>458</v>
      </c>
      <c r="F818" s="10" t="s">
        <v>459</v>
      </c>
      <c r="G818" s="4"/>
      <c r="H818" s="10"/>
      <c r="I818" s="148"/>
      <c r="J818" s="148"/>
    </row>
    <row r="819" spans="1:10" ht="15" customHeight="1" thickBot="1">
      <c r="A819" s="364" t="s">
        <v>1306</v>
      </c>
      <c r="B819" s="222"/>
      <c r="C819" s="16"/>
      <c r="D819" s="12"/>
      <c r="E819" s="10"/>
      <c r="F819" s="10"/>
      <c r="G819" s="10"/>
      <c r="H819" s="10"/>
      <c r="I819" s="148"/>
      <c r="J819" s="148"/>
    </row>
    <row r="820" spans="1:10" ht="15" customHeight="1" thickBot="1">
      <c r="A820" s="364" t="s">
        <v>1307</v>
      </c>
      <c r="B820" s="706" t="s">
        <v>498</v>
      </c>
      <c r="C820" s="707"/>
      <c r="D820" s="707"/>
      <c r="E820" s="707"/>
      <c r="F820" s="707"/>
      <c r="G820" s="707"/>
      <c r="H820" s="708"/>
      <c r="I820" s="127">
        <f>SUM(I798,I810)</f>
        <v>6314</v>
      </c>
      <c r="J820" s="127">
        <f>SUM(J798,J810)</f>
        <v>6926</v>
      </c>
    </row>
    <row r="821" spans="1:10" ht="15" customHeight="1" thickBot="1">
      <c r="A821" s="364" t="s">
        <v>1308</v>
      </c>
      <c r="B821" s="5"/>
      <c r="C821" s="16"/>
      <c r="D821" s="4"/>
      <c r="E821" s="4"/>
      <c r="F821" s="4"/>
      <c r="G821" s="4"/>
      <c r="H821" s="4"/>
      <c r="I821" s="126"/>
      <c r="J821" s="126"/>
    </row>
    <row r="822" spans="1:10" s="87" customFormat="1" ht="15" customHeight="1" thickBot="1">
      <c r="A822" s="364" t="s">
        <v>1309</v>
      </c>
      <c r="B822" s="441" t="s">
        <v>1488</v>
      </c>
      <c r="C822" s="442"/>
      <c r="D822" s="348"/>
      <c r="E822" s="348"/>
      <c r="F822" s="348"/>
      <c r="G822" s="348"/>
      <c r="H822" s="443"/>
      <c r="I822" s="350">
        <f>SUM(I824)</f>
        <v>0</v>
      </c>
      <c r="J822" s="350">
        <f>SUM(J824)</f>
        <v>1111</v>
      </c>
    </row>
    <row r="823" spans="1:10" ht="15" customHeight="1" thickBot="1">
      <c r="A823" s="364" t="s">
        <v>1310</v>
      </c>
      <c r="B823" s="351"/>
      <c r="I823" s="356"/>
      <c r="J823" s="356"/>
    </row>
    <row r="824" spans="1:10" ht="15" customHeight="1" thickBot="1">
      <c r="A824" s="364" t="s">
        <v>1311</v>
      </c>
      <c r="B824" s="219" t="s">
        <v>34</v>
      </c>
      <c r="C824" s="705" t="s">
        <v>1465</v>
      </c>
      <c r="D824" s="705"/>
      <c r="E824" s="705"/>
      <c r="F824" s="705"/>
      <c r="G824" s="705"/>
      <c r="H824" s="705"/>
      <c r="I824" s="127">
        <f>SUM(I825,I828)</f>
        <v>0</v>
      </c>
      <c r="J824" s="127">
        <f>SUM(J825,J828)</f>
        <v>1111</v>
      </c>
    </row>
    <row r="825" spans="1:10" s="327" customFormat="1" ht="15" customHeight="1">
      <c r="A825" s="364" t="s">
        <v>1312</v>
      </c>
      <c r="B825" s="324"/>
      <c r="C825" s="313" t="s">
        <v>205</v>
      </c>
      <c r="D825" s="329" t="s">
        <v>176</v>
      </c>
      <c r="E825" s="314"/>
      <c r="F825" s="314"/>
      <c r="G825" s="314"/>
      <c r="H825" s="314"/>
      <c r="I825" s="316">
        <f>SUM(I826:I827)</f>
        <v>0</v>
      </c>
      <c r="J825" s="316">
        <f>SUM(J826:J827)</f>
        <v>670</v>
      </c>
    </row>
    <row r="826" spans="1:10" ht="15" customHeight="1">
      <c r="A826" s="364" t="s">
        <v>1313</v>
      </c>
      <c r="B826" s="5"/>
      <c r="C826" s="16"/>
      <c r="D826" s="210" t="s">
        <v>464</v>
      </c>
      <c r="E826" s="10" t="s">
        <v>1</v>
      </c>
      <c r="F826" s="10"/>
      <c r="G826" s="10"/>
      <c r="H826" s="10"/>
      <c r="I826" s="130"/>
      <c r="J826" s="130"/>
    </row>
    <row r="827" spans="1:10" ht="15" customHeight="1">
      <c r="A827" s="364" t="s">
        <v>1314</v>
      </c>
      <c r="B827" s="5"/>
      <c r="C827" s="16"/>
      <c r="D827" s="210" t="s">
        <v>465</v>
      </c>
      <c r="E827" s="10" t="s">
        <v>132</v>
      </c>
      <c r="G827" s="10"/>
      <c r="H827" s="10"/>
      <c r="I827" s="130"/>
      <c r="J827" s="130">
        <v>670</v>
      </c>
    </row>
    <row r="828" spans="1:10" s="302" customFormat="1" ht="15" customHeight="1">
      <c r="A828" s="364" t="s">
        <v>1315</v>
      </c>
      <c r="B828" s="298"/>
      <c r="C828" s="440" t="s">
        <v>1466</v>
      </c>
      <c r="D828" s="329" t="s">
        <v>177</v>
      </c>
      <c r="E828" s="300"/>
      <c r="F828" s="300"/>
      <c r="G828" s="300"/>
      <c r="H828" s="300"/>
      <c r="I828" s="308"/>
      <c r="J828" s="308">
        <v>441</v>
      </c>
    </row>
    <row r="829" spans="1:10" ht="15" customHeight="1" thickBot="1">
      <c r="A829" s="364" t="s">
        <v>1316</v>
      </c>
      <c r="B829" s="287"/>
      <c r="C829" s="288"/>
      <c r="D829" s="288"/>
      <c r="E829" s="288"/>
      <c r="F829" s="288"/>
      <c r="G829" s="288"/>
      <c r="H829" s="288"/>
      <c r="I829" s="289"/>
      <c r="J829" s="289"/>
    </row>
    <row r="830" spans="1:10" ht="15" customHeight="1" thickBot="1">
      <c r="A830" s="364" t="s">
        <v>1317</v>
      </c>
      <c r="B830" s="706" t="s">
        <v>1504</v>
      </c>
      <c r="C830" s="707"/>
      <c r="D830" s="707"/>
      <c r="E830" s="707"/>
      <c r="F830" s="707"/>
      <c r="G830" s="707"/>
      <c r="H830" s="708"/>
      <c r="I830" s="127">
        <f>SUM(I824)</f>
        <v>0</v>
      </c>
      <c r="J830" s="127">
        <f>SUM(J824)</f>
        <v>1111</v>
      </c>
    </row>
    <row r="831" spans="1:10" ht="15" customHeight="1" thickBot="1">
      <c r="A831" s="364" t="s">
        <v>1318</v>
      </c>
      <c r="B831" s="359"/>
      <c r="C831" s="360"/>
      <c r="D831" s="360"/>
      <c r="E831" s="360"/>
      <c r="F831" s="360"/>
      <c r="G831" s="360"/>
      <c r="H831" s="360"/>
      <c r="I831" s="361"/>
      <c r="J831" s="361"/>
    </row>
    <row r="832" spans="1:10" ht="15" customHeight="1" thickBot="1">
      <c r="A832" s="366" t="s">
        <v>1319</v>
      </c>
      <c r="B832" s="219" t="s">
        <v>80</v>
      </c>
      <c r="C832" s="705" t="s">
        <v>486</v>
      </c>
      <c r="D832" s="705"/>
      <c r="E832" s="705"/>
      <c r="F832" s="705"/>
      <c r="G832" s="705"/>
      <c r="H832" s="705"/>
      <c r="I832" s="127">
        <v>81943</v>
      </c>
      <c r="J832" s="127">
        <v>82393</v>
      </c>
    </row>
    <row r="833" spans="1:10" ht="15" customHeight="1" thickBot="1">
      <c r="A833" s="365" t="s">
        <v>1320</v>
      </c>
      <c r="B833" s="14"/>
      <c r="C833" s="15"/>
      <c r="D833" s="149"/>
      <c r="E833" s="15"/>
      <c r="F833" s="15"/>
      <c r="G833" s="15"/>
      <c r="H833" s="15"/>
      <c r="I833" s="147"/>
      <c r="J833" s="147"/>
    </row>
    <row r="834" spans="1:10" ht="15" customHeight="1" thickBot="1">
      <c r="A834" s="364" t="s">
        <v>1321</v>
      </c>
      <c r="B834" s="17" t="s">
        <v>85</v>
      </c>
      <c r="C834" s="8"/>
      <c r="D834" s="8"/>
      <c r="E834" s="8"/>
      <c r="F834" s="8"/>
      <c r="G834" s="8"/>
      <c r="H834" s="8"/>
      <c r="I834" s="127">
        <f>SUM(I859,I869,I871)</f>
        <v>150841</v>
      </c>
      <c r="J834" s="127">
        <f>SUM(J859,J869,J871)</f>
        <v>159392</v>
      </c>
    </row>
    <row r="835" spans="1:10" ht="15" customHeight="1" thickBot="1">
      <c r="A835" s="364" t="s">
        <v>1322</v>
      </c>
      <c r="B835" s="354"/>
      <c r="C835" s="355"/>
      <c r="D835" s="355"/>
      <c r="E835" s="355"/>
      <c r="F835" s="355"/>
      <c r="G835" s="355"/>
      <c r="H835" s="355"/>
      <c r="I835" s="356"/>
      <c r="J835" s="356"/>
    </row>
    <row r="836" spans="1:10" ht="15" customHeight="1" thickBot="1">
      <c r="A836" s="364" t="s">
        <v>1323</v>
      </c>
      <c r="B836" s="17" t="s">
        <v>41</v>
      </c>
      <c r="C836" s="8"/>
      <c r="D836" s="8"/>
      <c r="E836" s="8"/>
      <c r="F836" s="8"/>
      <c r="G836" s="8"/>
      <c r="H836" s="8"/>
      <c r="I836" s="127">
        <f>SUM(I838,I843)</f>
        <v>32558</v>
      </c>
      <c r="J836" s="127">
        <f>SUM(J838,J843)</f>
        <v>33904</v>
      </c>
    </row>
    <row r="837" spans="1:10" ht="15" customHeight="1">
      <c r="A837" s="364" t="s">
        <v>1324</v>
      </c>
      <c r="B837" s="5"/>
      <c r="C837" s="9"/>
      <c r="D837" s="246"/>
      <c r="E837" s="4"/>
      <c r="F837" s="4"/>
      <c r="G837" s="4"/>
      <c r="H837" s="4"/>
      <c r="I837" s="282"/>
      <c r="J837" s="282"/>
    </row>
    <row r="838" spans="1:10" s="317" customFormat="1" ht="15" customHeight="1">
      <c r="A838" s="364" t="s">
        <v>1325</v>
      </c>
      <c r="B838" s="312"/>
      <c r="C838" s="313" t="s">
        <v>115</v>
      </c>
      <c r="D838" s="314" t="s">
        <v>59</v>
      </c>
      <c r="E838" s="315"/>
      <c r="F838" s="315"/>
      <c r="G838" s="315"/>
      <c r="H838" s="315"/>
      <c r="I838" s="316">
        <f>SUM(I839:I840)</f>
        <v>32558</v>
      </c>
      <c r="J838" s="316">
        <f>SUM(J839:J840)</f>
        <v>32558</v>
      </c>
    </row>
    <row r="839" spans="1:10" s="302" customFormat="1" ht="15" customHeight="1">
      <c r="A839" s="364" t="s">
        <v>1326</v>
      </c>
      <c r="B839" s="298"/>
      <c r="C839" s="247"/>
      <c r="D839" s="303" t="s">
        <v>378</v>
      </c>
      <c r="E839" s="223" t="s">
        <v>69</v>
      </c>
      <c r="F839" s="223"/>
      <c r="G839" s="223"/>
      <c r="H839" s="300"/>
      <c r="I839" s="301">
        <v>26229</v>
      </c>
      <c r="J839" s="301">
        <v>26229</v>
      </c>
    </row>
    <row r="840" spans="1:10" s="302" customFormat="1" ht="15" customHeight="1">
      <c r="A840" s="364" t="s">
        <v>1327</v>
      </c>
      <c r="B840" s="298"/>
      <c r="C840" s="247"/>
      <c r="D840" s="303" t="s">
        <v>379</v>
      </c>
      <c r="E840" s="223" t="s">
        <v>1453</v>
      </c>
      <c r="F840" s="223"/>
      <c r="G840" s="223"/>
      <c r="H840" s="300"/>
      <c r="I840" s="301">
        <v>6329</v>
      </c>
      <c r="J840" s="301">
        <v>6329</v>
      </c>
    </row>
    <row r="841" spans="1:10" s="302" customFormat="1" ht="15" customHeight="1">
      <c r="A841" s="364" t="s">
        <v>1328</v>
      </c>
      <c r="B841" s="298"/>
      <c r="C841" s="247"/>
      <c r="D841" s="303" t="s">
        <v>380</v>
      </c>
      <c r="E841" s="300" t="s">
        <v>70</v>
      </c>
      <c r="F841" s="300"/>
      <c r="G841" s="300"/>
      <c r="H841" s="300"/>
      <c r="I841" s="301"/>
      <c r="J841" s="301"/>
    </row>
    <row r="842" spans="1:10" ht="15" customHeight="1">
      <c r="A842" s="364" t="s">
        <v>1329</v>
      </c>
      <c r="B842" s="5"/>
      <c r="C842" s="4"/>
      <c r="D842" s="11"/>
      <c r="E842" s="4"/>
      <c r="F842" s="4"/>
      <c r="G842" s="4"/>
      <c r="H842" s="4"/>
      <c r="I842" s="126"/>
      <c r="J842" s="126"/>
    </row>
    <row r="843" spans="1:10" s="317" customFormat="1" ht="15" customHeight="1">
      <c r="A843" s="364" t="s">
        <v>1330</v>
      </c>
      <c r="B843" s="312"/>
      <c r="C843" s="313" t="s">
        <v>208</v>
      </c>
      <c r="D843" s="314" t="s">
        <v>420</v>
      </c>
      <c r="E843" s="315"/>
      <c r="F843" s="315"/>
      <c r="G843" s="315"/>
      <c r="H843" s="315"/>
      <c r="I843" s="316"/>
      <c r="J843" s="316">
        <f>SUM(J844,J847)</f>
        <v>1346</v>
      </c>
    </row>
    <row r="844" spans="1:10" s="302" customFormat="1" ht="15" customHeight="1">
      <c r="A844" s="364" t="s">
        <v>1331</v>
      </c>
      <c r="B844" s="298"/>
      <c r="C844" s="247"/>
      <c r="D844" s="242" t="s">
        <v>421</v>
      </c>
      <c r="E844" s="223" t="s">
        <v>160</v>
      </c>
      <c r="F844" s="305"/>
      <c r="G844" s="305"/>
      <c r="H844" s="223"/>
      <c r="I844" s="301"/>
      <c r="J844" s="301">
        <f>SUM(J845:J846)</f>
        <v>1346</v>
      </c>
    </row>
    <row r="845" spans="1:10" ht="15" customHeight="1">
      <c r="A845" s="364" t="s">
        <v>1332</v>
      </c>
      <c r="B845" s="5"/>
      <c r="C845" s="4"/>
      <c r="E845" s="88" t="s">
        <v>430</v>
      </c>
      <c r="F845" s="700" t="s">
        <v>165</v>
      </c>
      <c r="G845" s="700"/>
      <c r="H845" s="701"/>
      <c r="I845" s="130"/>
      <c r="J845" s="130">
        <v>770</v>
      </c>
    </row>
    <row r="846" spans="1:10" ht="15" customHeight="1">
      <c r="A846" s="364" t="s">
        <v>1333</v>
      </c>
      <c r="B846" s="5"/>
      <c r="C846" s="4"/>
      <c r="D846" s="16"/>
      <c r="E846" s="16" t="s">
        <v>483</v>
      </c>
      <c r="F846" s="12" t="s">
        <v>1897</v>
      </c>
      <c r="G846" s="676"/>
      <c r="H846" s="12"/>
      <c r="I846" s="130"/>
      <c r="J846" s="130">
        <v>576</v>
      </c>
    </row>
    <row r="847" spans="1:10" s="302" customFormat="1" ht="15" customHeight="1">
      <c r="A847" s="364" t="s">
        <v>1334</v>
      </c>
      <c r="B847" s="298"/>
      <c r="C847" s="247"/>
      <c r="D847" s="242" t="s">
        <v>479</v>
      </c>
      <c r="E847" s="223" t="s">
        <v>172</v>
      </c>
      <c r="F847" s="305"/>
      <c r="G847" s="305"/>
      <c r="H847" s="223"/>
      <c r="I847" s="301"/>
      <c r="J847" s="301"/>
    </row>
    <row r="848" spans="1:10" ht="15" customHeight="1" thickBot="1">
      <c r="A848" s="364" t="s">
        <v>1335</v>
      </c>
      <c r="B848" s="14"/>
      <c r="C848" s="15"/>
      <c r="D848" s="15"/>
      <c r="E848" s="110"/>
      <c r="F848" s="110"/>
      <c r="G848" s="110"/>
      <c r="H848" s="129"/>
      <c r="I848" s="147"/>
      <c r="J848" s="147"/>
    </row>
    <row r="849" spans="1:10" ht="15" customHeight="1" thickBot="1">
      <c r="A849" s="364" t="s">
        <v>1336</v>
      </c>
      <c r="B849" s="219" t="s">
        <v>29</v>
      </c>
      <c r="C849" s="7" t="s">
        <v>373</v>
      </c>
      <c r="D849" s="8"/>
      <c r="E849" s="8"/>
      <c r="F849" s="8"/>
      <c r="G849" s="8"/>
      <c r="H849" s="8"/>
      <c r="I849" s="127"/>
      <c r="J849" s="127"/>
    </row>
    <row r="850" spans="1:10" ht="15" customHeight="1">
      <c r="A850" s="364" t="s">
        <v>1337</v>
      </c>
      <c r="B850" s="5"/>
      <c r="C850" s="357"/>
      <c r="D850" s="284"/>
      <c r="E850" s="246"/>
      <c r="F850" s="4"/>
      <c r="G850" s="4"/>
      <c r="H850" s="4"/>
      <c r="I850" s="282"/>
      <c r="J850" s="282"/>
    </row>
    <row r="851" spans="1:10" s="317" customFormat="1" ht="15" customHeight="1">
      <c r="A851" s="364" t="s">
        <v>1338</v>
      </c>
      <c r="B851" s="312"/>
      <c r="C851" s="313" t="s">
        <v>445</v>
      </c>
      <c r="D851" s="314" t="s">
        <v>446</v>
      </c>
      <c r="E851" s="323"/>
      <c r="F851" s="323"/>
      <c r="G851" s="323"/>
      <c r="H851" s="315"/>
      <c r="I851" s="316"/>
      <c r="J851" s="316"/>
    </row>
    <row r="852" spans="1:10" s="302" customFormat="1" ht="15" customHeight="1">
      <c r="A852" s="364" t="s">
        <v>1339</v>
      </c>
      <c r="B852" s="298"/>
      <c r="C852" s="242"/>
      <c r="D852" s="242" t="s">
        <v>447</v>
      </c>
      <c r="E852" s="223" t="s">
        <v>161</v>
      </c>
      <c r="F852" s="305"/>
      <c r="G852" s="305"/>
      <c r="H852" s="223"/>
      <c r="I852" s="301"/>
      <c r="J852" s="301"/>
    </row>
    <row r="853" spans="1:10" ht="15" customHeight="1">
      <c r="A853" s="364" t="s">
        <v>1340</v>
      </c>
      <c r="B853" s="5"/>
      <c r="C853" s="9"/>
      <c r="D853" s="4"/>
      <c r="E853" s="88" t="s">
        <v>448</v>
      </c>
      <c r="F853" s="12" t="s">
        <v>171</v>
      </c>
      <c r="G853" s="12"/>
      <c r="H853" s="12"/>
      <c r="I853" s="130"/>
      <c r="J853" s="130"/>
    </row>
    <row r="854" spans="1:10" ht="15" customHeight="1">
      <c r="A854" s="364" t="s">
        <v>1341</v>
      </c>
      <c r="B854" s="5"/>
      <c r="C854" s="9"/>
      <c r="D854" s="4"/>
      <c r="E854" s="88" t="s">
        <v>449</v>
      </c>
      <c r="F854" s="12" t="s">
        <v>170</v>
      </c>
      <c r="G854" s="12"/>
      <c r="H854" s="12"/>
      <c r="I854" s="130"/>
      <c r="J854" s="130"/>
    </row>
    <row r="855" spans="1:10" s="302" customFormat="1" ht="15" customHeight="1">
      <c r="A855" s="364" t="s">
        <v>1342</v>
      </c>
      <c r="B855" s="298"/>
      <c r="C855" s="247"/>
      <c r="D855" s="242" t="s">
        <v>456</v>
      </c>
      <c r="E855" s="223" t="s">
        <v>120</v>
      </c>
      <c r="F855" s="223"/>
      <c r="G855" s="223"/>
      <c r="H855" s="223"/>
      <c r="I855" s="301"/>
      <c r="J855" s="301"/>
    </row>
    <row r="856" spans="1:10" ht="15" customHeight="1">
      <c r="A856" s="364" t="s">
        <v>1343</v>
      </c>
      <c r="B856" s="5"/>
      <c r="C856" s="9"/>
      <c r="D856" s="246"/>
      <c r="E856" s="210" t="s">
        <v>457</v>
      </c>
      <c r="F856" s="10" t="s">
        <v>279</v>
      </c>
      <c r="G856" s="10"/>
      <c r="H856" s="10"/>
      <c r="I856" s="148"/>
      <c r="J856" s="148"/>
    </row>
    <row r="857" spans="1:10" ht="15" customHeight="1">
      <c r="A857" s="364" t="s">
        <v>1344</v>
      </c>
      <c r="B857" s="5"/>
      <c r="C857" s="9"/>
      <c r="D857" s="246"/>
      <c r="E857" s="210" t="s">
        <v>458</v>
      </c>
      <c r="F857" s="10" t="s">
        <v>459</v>
      </c>
      <c r="G857" s="4"/>
      <c r="H857" s="10"/>
      <c r="I857" s="148"/>
      <c r="J857" s="148"/>
    </row>
    <row r="858" spans="1:10" ht="15" customHeight="1" thickBot="1">
      <c r="A858" s="364" t="s">
        <v>1345</v>
      </c>
      <c r="B858" s="222"/>
      <c r="C858" s="16"/>
      <c r="D858" s="12"/>
      <c r="E858" s="10"/>
      <c r="F858" s="10"/>
      <c r="G858" s="10"/>
      <c r="H858" s="10"/>
      <c r="I858" s="148"/>
      <c r="J858" s="148"/>
    </row>
    <row r="859" spans="1:10" ht="15" customHeight="1" thickBot="1">
      <c r="A859" s="364" t="s">
        <v>1346</v>
      </c>
      <c r="B859" s="706" t="s">
        <v>499</v>
      </c>
      <c r="C859" s="707"/>
      <c r="D859" s="707"/>
      <c r="E859" s="707"/>
      <c r="F859" s="707"/>
      <c r="G859" s="707"/>
      <c r="H859" s="708"/>
      <c r="I859" s="127">
        <f>SUM(I836,I849)</f>
        <v>32558</v>
      </c>
      <c r="J859" s="127">
        <f>SUM(J836,J849)</f>
        <v>33904</v>
      </c>
    </row>
    <row r="860" spans="1:10" ht="15" customHeight="1" thickBot="1">
      <c r="A860" s="364" t="s">
        <v>1347</v>
      </c>
      <c r="B860" s="5"/>
      <c r="C860" s="16"/>
      <c r="D860" s="4"/>
      <c r="E860" s="4"/>
      <c r="F860" s="4"/>
      <c r="G860" s="4"/>
      <c r="H860" s="4"/>
      <c r="I860" s="126"/>
      <c r="J860" s="126"/>
    </row>
    <row r="861" spans="1:10" s="87" customFormat="1" ht="15" customHeight="1" thickBot="1">
      <c r="A861" s="364" t="s">
        <v>1348</v>
      </c>
      <c r="B861" s="441" t="s">
        <v>1489</v>
      </c>
      <c r="C861" s="442"/>
      <c r="D861" s="348"/>
      <c r="E861" s="348"/>
      <c r="F861" s="348"/>
      <c r="G861" s="348"/>
      <c r="H861" s="443"/>
      <c r="I861" s="350">
        <f>SUM(I863)</f>
        <v>0</v>
      </c>
      <c r="J861" s="350">
        <f>SUM(J863)</f>
        <v>4049</v>
      </c>
    </row>
    <row r="862" spans="1:10" ht="15" customHeight="1" thickBot="1">
      <c r="A862" s="364" t="s">
        <v>1349</v>
      </c>
      <c r="B862" s="351"/>
      <c r="I862" s="356"/>
      <c r="J862" s="356"/>
    </row>
    <row r="863" spans="1:10" ht="15" customHeight="1" thickBot="1">
      <c r="A863" s="364" t="s">
        <v>1350</v>
      </c>
      <c r="B863" s="219" t="s">
        <v>34</v>
      </c>
      <c r="C863" s="705" t="s">
        <v>1465</v>
      </c>
      <c r="D863" s="705"/>
      <c r="E863" s="705"/>
      <c r="F863" s="705"/>
      <c r="G863" s="705"/>
      <c r="H863" s="705"/>
      <c r="I863" s="127">
        <f>SUM(I864,I867)</f>
        <v>0</v>
      </c>
      <c r="J863" s="127">
        <f>SUM(J864,J867)</f>
        <v>4049</v>
      </c>
    </row>
    <row r="864" spans="1:10" s="327" customFormat="1" ht="15" customHeight="1">
      <c r="A864" s="364" t="s">
        <v>1351</v>
      </c>
      <c r="B864" s="324"/>
      <c r="C864" s="313" t="s">
        <v>205</v>
      </c>
      <c r="D864" s="329" t="s">
        <v>176</v>
      </c>
      <c r="E864" s="314"/>
      <c r="F864" s="314"/>
      <c r="G864" s="314"/>
      <c r="H864" s="314"/>
      <c r="I864" s="316">
        <f>SUM(I865:I866)</f>
        <v>0</v>
      </c>
      <c r="J864" s="316">
        <f>SUM(J865:J866)</f>
        <v>4049</v>
      </c>
    </row>
    <row r="865" spans="1:10" ht="15" customHeight="1">
      <c r="A865" s="364" t="s">
        <v>1352</v>
      </c>
      <c r="B865" s="5"/>
      <c r="C865" s="16"/>
      <c r="D865" s="210" t="s">
        <v>464</v>
      </c>
      <c r="E865" s="10" t="s">
        <v>1</v>
      </c>
      <c r="F865" s="10"/>
      <c r="G865" s="10"/>
      <c r="H865" s="10"/>
      <c r="I865" s="130"/>
      <c r="J865" s="130"/>
    </row>
    <row r="866" spans="1:10" ht="15" customHeight="1">
      <c r="A866" s="364" t="s">
        <v>1353</v>
      </c>
      <c r="B866" s="5"/>
      <c r="C866" s="16"/>
      <c r="D866" s="210" t="s">
        <v>465</v>
      </c>
      <c r="E866" s="10" t="s">
        <v>132</v>
      </c>
      <c r="G866" s="10"/>
      <c r="H866" s="10"/>
      <c r="I866" s="130"/>
      <c r="J866" s="130">
        <v>4049</v>
      </c>
    </row>
    <row r="867" spans="1:10" s="302" customFormat="1" ht="15" customHeight="1">
      <c r="A867" s="364" t="s">
        <v>1354</v>
      </c>
      <c r="B867" s="298"/>
      <c r="C867" s="440" t="s">
        <v>1466</v>
      </c>
      <c r="D867" s="329" t="s">
        <v>177</v>
      </c>
      <c r="E867" s="300"/>
      <c r="F867" s="300"/>
      <c r="G867" s="300"/>
      <c r="H867" s="300"/>
      <c r="I867" s="308"/>
      <c r="J867" s="308"/>
    </row>
    <row r="868" spans="1:10" ht="15" customHeight="1" thickBot="1">
      <c r="A868" s="364" t="s">
        <v>1355</v>
      </c>
      <c r="B868" s="287"/>
      <c r="C868" s="288"/>
      <c r="D868" s="288"/>
      <c r="E868" s="288"/>
      <c r="F868" s="288"/>
      <c r="G868" s="288"/>
      <c r="H868" s="288"/>
      <c r="I868" s="289"/>
      <c r="J868" s="289"/>
    </row>
    <row r="869" spans="1:10" ht="15" customHeight="1" thickBot="1">
      <c r="A869" s="364" t="s">
        <v>1356</v>
      </c>
      <c r="B869" s="706" t="s">
        <v>1505</v>
      </c>
      <c r="C869" s="707"/>
      <c r="D869" s="707"/>
      <c r="E869" s="707"/>
      <c r="F869" s="707"/>
      <c r="G869" s="707"/>
      <c r="H869" s="708"/>
      <c r="I869" s="127">
        <f>SUM(I863)</f>
        <v>0</v>
      </c>
      <c r="J869" s="127">
        <f>SUM(J863)</f>
        <v>4049</v>
      </c>
    </row>
    <row r="870" spans="1:10" ht="15" customHeight="1" thickBot="1">
      <c r="A870" s="364" t="s">
        <v>1357</v>
      </c>
      <c r="B870" s="359"/>
      <c r="C870" s="360"/>
      <c r="D870" s="360"/>
      <c r="E870" s="360"/>
      <c r="F870" s="360"/>
      <c r="G870" s="360"/>
      <c r="H870" s="360"/>
      <c r="I870" s="361"/>
      <c r="J870" s="361"/>
    </row>
    <row r="871" spans="1:10" ht="15" customHeight="1" thickBot="1">
      <c r="A871" s="366" t="s">
        <v>1358</v>
      </c>
      <c r="B871" s="219" t="s">
        <v>80</v>
      </c>
      <c r="C871" s="705" t="s">
        <v>486</v>
      </c>
      <c r="D871" s="705"/>
      <c r="E871" s="705"/>
      <c r="F871" s="705"/>
      <c r="G871" s="705"/>
      <c r="H871" s="705"/>
      <c r="I871" s="127">
        <v>118283</v>
      </c>
      <c r="J871" s="127">
        <v>121439</v>
      </c>
    </row>
    <row r="872" spans="1:10" ht="15" customHeight="1" thickBot="1">
      <c r="A872" s="365" t="s">
        <v>1359</v>
      </c>
      <c r="B872" s="14"/>
      <c r="C872" s="15"/>
      <c r="D872" s="149"/>
      <c r="E872" s="15"/>
      <c r="F872" s="15"/>
      <c r="G872" s="15"/>
      <c r="H872" s="15"/>
      <c r="I872" s="147"/>
      <c r="J872" s="147"/>
    </row>
    <row r="873" spans="1:10" ht="15" customHeight="1" thickBot="1">
      <c r="A873" s="364" t="s">
        <v>1360</v>
      </c>
      <c r="B873" s="17" t="s">
        <v>111</v>
      </c>
      <c r="C873" s="8"/>
      <c r="D873" s="8"/>
      <c r="E873" s="8"/>
      <c r="F873" s="8"/>
      <c r="G873" s="8"/>
      <c r="H873" s="8"/>
      <c r="I873" s="127">
        <f>SUM(I898,I908,I910)</f>
        <v>76142</v>
      </c>
      <c r="J873" s="127">
        <f>SUM(J898,J908,J910)</f>
        <v>82400</v>
      </c>
    </row>
    <row r="874" spans="1:10" ht="15" customHeight="1" thickBot="1">
      <c r="A874" s="364" t="s">
        <v>1361</v>
      </c>
      <c r="B874" s="354"/>
      <c r="C874" s="355"/>
      <c r="D874" s="355"/>
      <c r="E874" s="355"/>
      <c r="F874" s="355"/>
      <c r="G874" s="355"/>
      <c r="H874" s="355"/>
      <c r="I874" s="356"/>
      <c r="J874" s="356"/>
    </row>
    <row r="875" spans="1:10" ht="15" customHeight="1" thickBot="1">
      <c r="A875" s="364" t="s">
        <v>1362</v>
      </c>
      <c r="B875" s="17" t="s">
        <v>41</v>
      </c>
      <c r="C875" s="8"/>
      <c r="D875" s="8"/>
      <c r="E875" s="8"/>
      <c r="F875" s="8"/>
      <c r="G875" s="8"/>
      <c r="H875" s="8"/>
      <c r="I875" s="127">
        <f>SUM(I877,I882)</f>
        <v>6317</v>
      </c>
      <c r="J875" s="127">
        <f>SUM(J877,J882)</f>
        <v>7576</v>
      </c>
    </row>
    <row r="876" spans="1:10" ht="15" customHeight="1">
      <c r="A876" s="364" t="s">
        <v>1363</v>
      </c>
      <c r="B876" s="5"/>
      <c r="C876" s="9"/>
      <c r="D876" s="246"/>
      <c r="E876" s="4"/>
      <c r="F876" s="4"/>
      <c r="G876" s="4"/>
      <c r="H876" s="4"/>
      <c r="I876" s="282"/>
      <c r="J876" s="282"/>
    </row>
    <row r="877" spans="1:10" s="317" customFormat="1" ht="15" customHeight="1">
      <c r="A877" s="364" t="s">
        <v>1364</v>
      </c>
      <c r="B877" s="312"/>
      <c r="C877" s="313" t="s">
        <v>115</v>
      </c>
      <c r="D877" s="314" t="s">
        <v>59</v>
      </c>
      <c r="E877" s="315"/>
      <c r="F877" s="315"/>
      <c r="G877" s="315"/>
      <c r="H877" s="315"/>
      <c r="I877" s="316">
        <f>SUM(I878:I880)</f>
        <v>6317</v>
      </c>
      <c r="J877" s="316">
        <f>SUM(J878:J880)</f>
        <v>6341</v>
      </c>
    </row>
    <row r="878" spans="1:10" s="302" customFormat="1" ht="15" customHeight="1">
      <c r="A878" s="364" t="s">
        <v>1365</v>
      </c>
      <c r="B878" s="298"/>
      <c r="C878" s="247"/>
      <c r="D878" s="303" t="s">
        <v>378</v>
      </c>
      <c r="E878" s="223" t="s">
        <v>69</v>
      </c>
      <c r="F878" s="223"/>
      <c r="G878" s="223"/>
      <c r="H878" s="300"/>
      <c r="I878" s="301">
        <v>5054</v>
      </c>
      <c r="J878" s="301">
        <v>5078</v>
      </c>
    </row>
    <row r="879" spans="1:10" s="302" customFormat="1" ht="15" customHeight="1">
      <c r="A879" s="364" t="s">
        <v>1366</v>
      </c>
      <c r="B879" s="298"/>
      <c r="C879" s="247"/>
      <c r="D879" s="303" t="s">
        <v>379</v>
      </c>
      <c r="E879" s="223" t="s">
        <v>1453</v>
      </c>
      <c r="F879" s="223"/>
      <c r="G879" s="223"/>
      <c r="H879" s="300"/>
      <c r="I879" s="301">
        <v>1263</v>
      </c>
      <c r="J879" s="301">
        <v>1263</v>
      </c>
    </row>
    <row r="880" spans="1:10" s="302" customFormat="1" ht="15" customHeight="1">
      <c r="A880" s="364" t="s">
        <v>1367</v>
      </c>
      <c r="B880" s="298"/>
      <c r="C880" s="247"/>
      <c r="D880" s="303" t="s">
        <v>380</v>
      </c>
      <c r="E880" s="300" t="s">
        <v>70</v>
      </c>
      <c r="F880" s="300"/>
      <c r="G880" s="300"/>
      <c r="H880" s="300"/>
      <c r="I880" s="301"/>
      <c r="J880" s="301"/>
    </row>
    <row r="881" spans="1:10" ht="15" customHeight="1">
      <c r="A881" s="364" t="s">
        <v>1368</v>
      </c>
      <c r="B881" s="5"/>
      <c r="C881" s="4"/>
      <c r="D881" s="11"/>
      <c r="E881" s="4"/>
      <c r="F881" s="4"/>
      <c r="G881" s="4"/>
      <c r="H881" s="4"/>
      <c r="I881" s="126"/>
      <c r="J881" s="126"/>
    </row>
    <row r="882" spans="1:10" s="317" customFormat="1" ht="15" customHeight="1">
      <c r="A882" s="364" t="s">
        <v>1369</v>
      </c>
      <c r="B882" s="312"/>
      <c r="C882" s="313" t="s">
        <v>208</v>
      </c>
      <c r="D882" s="314" t="s">
        <v>420</v>
      </c>
      <c r="E882" s="315"/>
      <c r="F882" s="315"/>
      <c r="G882" s="315"/>
      <c r="H882" s="315"/>
      <c r="I882" s="316"/>
      <c r="J882" s="316">
        <f>SUM(J883,J886)</f>
        <v>1235</v>
      </c>
    </row>
    <row r="883" spans="1:10" s="302" customFormat="1" ht="15" customHeight="1">
      <c r="A883" s="364" t="s">
        <v>1370</v>
      </c>
      <c r="B883" s="298"/>
      <c r="C883" s="247"/>
      <c r="D883" s="242" t="s">
        <v>421</v>
      </c>
      <c r="E883" s="223" t="s">
        <v>160</v>
      </c>
      <c r="F883" s="305"/>
      <c r="G883" s="305"/>
      <c r="H883" s="223"/>
      <c r="I883" s="301"/>
      <c r="J883" s="301">
        <f>SUM(J884:J885)</f>
        <v>1235</v>
      </c>
    </row>
    <row r="884" spans="1:10" ht="15" customHeight="1">
      <c r="A884" s="364" t="s">
        <v>1371</v>
      </c>
      <c r="B884" s="5"/>
      <c r="C884" s="4"/>
      <c r="E884" s="88" t="s">
        <v>430</v>
      </c>
      <c r="F884" s="700" t="s">
        <v>165</v>
      </c>
      <c r="G884" s="700"/>
      <c r="H884" s="701"/>
      <c r="I884" s="130"/>
      <c r="J884" s="130">
        <v>659</v>
      </c>
    </row>
    <row r="885" spans="1:10" ht="15" customHeight="1">
      <c r="A885" s="364" t="s">
        <v>1372</v>
      </c>
      <c r="B885" s="5"/>
      <c r="C885" s="4"/>
      <c r="D885" s="16"/>
      <c r="E885" s="16" t="s">
        <v>483</v>
      </c>
      <c r="F885" s="12" t="s">
        <v>1897</v>
      </c>
      <c r="G885" s="676"/>
      <c r="H885" s="12"/>
      <c r="I885" s="130"/>
      <c r="J885" s="130">
        <v>576</v>
      </c>
    </row>
    <row r="886" spans="1:10" s="302" customFormat="1" ht="15" customHeight="1">
      <c r="A886" s="364" t="s">
        <v>1373</v>
      </c>
      <c r="B886" s="298"/>
      <c r="C886" s="247"/>
      <c r="D886" s="242" t="s">
        <v>479</v>
      </c>
      <c r="E886" s="223" t="s">
        <v>172</v>
      </c>
      <c r="F886" s="305"/>
      <c r="G886" s="305"/>
      <c r="H886" s="223"/>
      <c r="I886" s="301"/>
      <c r="J886" s="301"/>
    </row>
    <row r="887" spans="1:10" ht="15" customHeight="1" thickBot="1">
      <c r="A887" s="364" t="s">
        <v>1374</v>
      </c>
      <c r="B887" s="14"/>
      <c r="C887" s="15"/>
      <c r="D887" s="15"/>
      <c r="E887" s="110"/>
      <c r="F887" s="110"/>
      <c r="G887" s="110"/>
      <c r="H887" s="129"/>
      <c r="I887" s="147"/>
      <c r="J887" s="147"/>
    </row>
    <row r="888" spans="1:10" ht="15" customHeight="1" thickBot="1">
      <c r="A888" s="364" t="s">
        <v>1375</v>
      </c>
      <c r="B888" s="219" t="s">
        <v>29</v>
      </c>
      <c r="C888" s="7" t="s">
        <v>373</v>
      </c>
      <c r="D888" s="8"/>
      <c r="E888" s="8"/>
      <c r="F888" s="8"/>
      <c r="G888" s="8"/>
      <c r="H888" s="8"/>
      <c r="I888" s="127"/>
      <c r="J888" s="127"/>
    </row>
    <row r="889" spans="1:10" ht="15" customHeight="1">
      <c r="A889" s="364" t="s">
        <v>1376</v>
      </c>
      <c r="B889" s="5"/>
      <c r="C889" s="357"/>
      <c r="D889" s="284"/>
      <c r="E889" s="246"/>
      <c r="F889" s="4"/>
      <c r="G889" s="4"/>
      <c r="H889" s="4"/>
      <c r="I889" s="282"/>
      <c r="J889" s="282"/>
    </row>
    <row r="890" spans="1:10" s="317" customFormat="1" ht="15" customHeight="1">
      <c r="A890" s="364" t="s">
        <v>1377</v>
      </c>
      <c r="B890" s="312"/>
      <c r="C890" s="313" t="s">
        <v>445</v>
      </c>
      <c r="D890" s="314" t="s">
        <v>446</v>
      </c>
      <c r="E890" s="323"/>
      <c r="F890" s="323"/>
      <c r="G890" s="323"/>
      <c r="H890" s="315"/>
      <c r="I890" s="316"/>
      <c r="J890" s="316"/>
    </row>
    <row r="891" spans="1:10" s="302" customFormat="1" ht="15" customHeight="1">
      <c r="A891" s="364" t="s">
        <v>1378</v>
      </c>
      <c r="B891" s="298"/>
      <c r="C891" s="242"/>
      <c r="D891" s="242" t="s">
        <v>447</v>
      </c>
      <c r="E891" s="223" t="s">
        <v>161</v>
      </c>
      <c r="F891" s="305"/>
      <c r="G891" s="305"/>
      <c r="H891" s="223"/>
      <c r="I891" s="301"/>
      <c r="J891" s="301"/>
    </row>
    <row r="892" spans="1:10" ht="15" customHeight="1">
      <c r="A892" s="364" t="s">
        <v>1379</v>
      </c>
      <c r="B892" s="5"/>
      <c r="C892" s="9"/>
      <c r="D892" s="4"/>
      <c r="E892" s="88" t="s">
        <v>448</v>
      </c>
      <c r="F892" s="12" t="s">
        <v>171</v>
      </c>
      <c r="G892" s="12"/>
      <c r="H892" s="12"/>
      <c r="I892" s="130"/>
      <c r="J892" s="130"/>
    </row>
    <row r="893" spans="1:10" ht="15" customHeight="1">
      <c r="A893" s="364" t="s">
        <v>1380</v>
      </c>
      <c r="B893" s="5"/>
      <c r="C893" s="9"/>
      <c r="D893" s="4"/>
      <c r="E893" s="88" t="s">
        <v>449</v>
      </c>
      <c r="F893" s="12" t="s">
        <v>170</v>
      </c>
      <c r="G893" s="12"/>
      <c r="H893" s="12"/>
      <c r="I893" s="130"/>
      <c r="J893" s="130"/>
    </row>
    <row r="894" spans="1:10" s="302" customFormat="1" ht="15" customHeight="1">
      <c r="A894" s="364" t="s">
        <v>1381</v>
      </c>
      <c r="B894" s="298"/>
      <c r="C894" s="247"/>
      <c r="D894" s="242" t="s">
        <v>456</v>
      </c>
      <c r="E894" s="223" t="s">
        <v>120</v>
      </c>
      <c r="F894" s="223"/>
      <c r="G894" s="223"/>
      <c r="H894" s="223"/>
      <c r="I894" s="301"/>
      <c r="J894" s="301"/>
    </row>
    <row r="895" spans="1:10" ht="15" customHeight="1">
      <c r="A895" s="364" t="s">
        <v>1382</v>
      </c>
      <c r="B895" s="5"/>
      <c r="C895" s="9"/>
      <c r="D895" s="246"/>
      <c r="E895" s="210" t="s">
        <v>457</v>
      </c>
      <c r="F895" s="10" t="s">
        <v>279</v>
      </c>
      <c r="G895" s="10"/>
      <c r="H895" s="10"/>
      <c r="I895" s="148"/>
      <c r="J895" s="148"/>
    </row>
    <row r="896" spans="1:10" ht="15" customHeight="1">
      <c r="A896" s="364" t="s">
        <v>1383</v>
      </c>
      <c r="B896" s="5"/>
      <c r="C896" s="9"/>
      <c r="D896" s="246"/>
      <c r="E896" s="210" t="s">
        <v>458</v>
      </c>
      <c r="F896" s="10" t="s">
        <v>459</v>
      </c>
      <c r="G896" s="4"/>
      <c r="H896" s="10"/>
      <c r="I896" s="148"/>
      <c r="J896" s="148"/>
    </row>
    <row r="897" spans="1:10" ht="15" customHeight="1" thickBot="1">
      <c r="A897" s="364" t="s">
        <v>1384</v>
      </c>
      <c r="B897" s="222"/>
      <c r="C897" s="16"/>
      <c r="D897" s="12"/>
      <c r="E897" s="10"/>
      <c r="F897" s="10"/>
      <c r="G897" s="10"/>
      <c r="H897" s="10"/>
      <c r="I897" s="148"/>
      <c r="J897" s="148"/>
    </row>
    <row r="898" spans="1:10" ht="15" customHeight="1" thickBot="1">
      <c r="A898" s="364" t="s">
        <v>1385</v>
      </c>
      <c r="B898" s="706" t="s">
        <v>500</v>
      </c>
      <c r="C898" s="707"/>
      <c r="D898" s="707"/>
      <c r="E898" s="707"/>
      <c r="F898" s="707"/>
      <c r="G898" s="707"/>
      <c r="H898" s="708"/>
      <c r="I898" s="127">
        <f>SUM(I875,I888)</f>
        <v>6317</v>
      </c>
      <c r="J898" s="127">
        <f>SUM(J875,J888)</f>
        <v>7576</v>
      </c>
    </row>
    <row r="899" spans="1:10" ht="15" customHeight="1" thickBot="1">
      <c r="A899" s="364" t="s">
        <v>1386</v>
      </c>
      <c r="B899" s="5"/>
      <c r="C899" s="16"/>
      <c r="D899" s="4"/>
      <c r="E899" s="4"/>
      <c r="F899" s="4"/>
      <c r="G899" s="4"/>
      <c r="H899" s="4"/>
      <c r="I899" s="126"/>
      <c r="J899" s="126"/>
    </row>
    <row r="900" spans="1:10" s="87" customFormat="1" ht="15" customHeight="1" thickBot="1">
      <c r="A900" s="364" t="s">
        <v>1387</v>
      </c>
      <c r="B900" s="441" t="s">
        <v>1490</v>
      </c>
      <c r="C900" s="442"/>
      <c r="D900" s="348"/>
      <c r="E900" s="348"/>
      <c r="F900" s="348"/>
      <c r="G900" s="348"/>
      <c r="H900" s="443"/>
      <c r="I900" s="350">
        <f>SUM(I902)</f>
        <v>0</v>
      </c>
      <c r="J900" s="350">
        <f>SUM(J902)</f>
        <v>4227</v>
      </c>
    </row>
    <row r="901" spans="1:10" ht="15" customHeight="1" thickBot="1">
      <c r="A901" s="364" t="s">
        <v>1388</v>
      </c>
      <c r="B901" s="351"/>
      <c r="I901" s="356"/>
      <c r="J901" s="356"/>
    </row>
    <row r="902" spans="1:10" ht="15" customHeight="1" thickBot="1">
      <c r="A902" s="364" t="s">
        <v>1389</v>
      </c>
      <c r="B902" s="219" t="s">
        <v>34</v>
      </c>
      <c r="C902" s="705" t="s">
        <v>1465</v>
      </c>
      <c r="D902" s="705"/>
      <c r="E902" s="705"/>
      <c r="F902" s="705"/>
      <c r="G902" s="705"/>
      <c r="H902" s="705"/>
      <c r="I902" s="127">
        <f>SUM(I903,I906)</f>
        <v>0</v>
      </c>
      <c r="J902" s="127">
        <f>SUM(J903,J906)</f>
        <v>4227</v>
      </c>
    </row>
    <row r="903" spans="1:10" s="327" customFormat="1" ht="15" customHeight="1">
      <c r="A903" s="364" t="s">
        <v>1390</v>
      </c>
      <c r="B903" s="324"/>
      <c r="C903" s="313" t="s">
        <v>205</v>
      </c>
      <c r="D903" s="329" t="s">
        <v>176</v>
      </c>
      <c r="E903" s="314"/>
      <c r="F903" s="314"/>
      <c r="G903" s="314"/>
      <c r="H903" s="314"/>
      <c r="I903" s="316">
        <f>SUM(I904:I905)</f>
        <v>0</v>
      </c>
      <c r="J903" s="316">
        <f>SUM(J904:J905)</f>
        <v>4227</v>
      </c>
    </row>
    <row r="904" spans="1:10" ht="15" customHeight="1">
      <c r="A904" s="364" t="s">
        <v>1391</v>
      </c>
      <c r="B904" s="5"/>
      <c r="C904" s="16"/>
      <c r="D904" s="210" t="s">
        <v>464</v>
      </c>
      <c r="E904" s="10" t="s">
        <v>1</v>
      </c>
      <c r="F904" s="10"/>
      <c r="G904" s="10"/>
      <c r="H904" s="10"/>
      <c r="I904" s="130"/>
      <c r="J904" s="130"/>
    </row>
    <row r="905" spans="1:10" ht="15" customHeight="1">
      <c r="A905" s="364" t="s">
        <v>1392</v>
      </c>
      <c r="B905" s="5"/>
      <c r="C905" s="16"/>
      <c r="D905" s="210" t="s">
        <v>465</v>
      </c>
      <c r="E905" s="10" t="s">
        <v>132</v>
      </c>
      <c r="G905" s="10"/>
      <c r="H905" s="10"/>
      <c r="I905" s="130"/>
      <c r="J905" s="130">
        <v>4227</v>
      </c>
    </row>
    <row r="906" spans="1:10" s="302" customFormat="1" ht="15" customHeight="1">
      <c r="A906" s="364" t="s">
        <v>1393</v>
      </c>
      <c r="B906" s="298"/>
      <c r="C906" s="440" t="s">
        <v>1466</v>
      </c>
      <c r="D906" s="329" t="s">
        <v>177</v>
      </c>
      <c r="E906" s="300"/>
      <c r="F906" s="300"/>
      <c r="G906" s="300"/>
      <c r="H906" s="300"/>
      <c r="I906" s="308"/>
      <c r="J906" s="308"/>
    </row>
    <row r="907" spans="1:10" ht="15" customHeight="1" thickBot="1">
      <c r="A907" s="364" t="s">
        <v>1394</v>
      </c>
      <c r="B907" s="287"/>
      <c r="C907" s="288"/>
      <c r="D907" s="288"/>
      <c r="E907" s="288"/>
      <c r="F907" s="288"/>
      <c r="G907" s="288"/>
      <c r="H907" s="288"/>
      <c r="I907" s="289"/>
      <c r="J907" s="289"/>
    </row>
    <row r="908" spans="1:10" ht="15" customHeight="1" thickBot="1">
      <c r="A908" s="364" t="s">
        <v>1395</v>
      </c>
      <c r="B908" s="706" t="s">
        <v>1506</v>
      </c>
      <c r="C908" s="707"/>
      <c r="D908" s="707"/>
      <c r="E908" s="707"/>
      <c r="F908" s="707"/>
      <c r="G908" s="707"/>
      <c r="H908" s="708"/>
      <c r="I908" s="127">
        <f>SUM(I902)</f>
        <v>0</v>
      </c>
      <c r="J908" s="127">
        <f>SUM(J902)</f>
        <v>4227</v>
      </c>
    </row>
    <row r="909" spans="1:10" ht="15" customHeight="1" thickBot="1">
      <c r="A909" s="364" t="s">
        <v>1396</v>
      </c>
      <c r="B909" s="359"/>
      <c r="C909" s="360"/>
      <c r="D909" s="360"/>
      <c r="E909" s="360"/>
      <c r="F909" s="360"/>
      <c r="G909" s="360"/>
      <c r="H909" s="360"/>
      <c r="I909" s="361"/>
      <c r="J909" s="361"/>
    </row>
    <row r="910" spans="1:10" ht="15" customHeight="1" thickBot="1">
      <c r="A910" s="366" t="s">
        <v>1397</v>
      </c>
      <c r="B910" s="219" t="s">
        <v>80</v>
      </c>
      <c r="C910" s="705" t="s">
        <v>486</v>
      </c>
      <c r="D910" s="705"/>
      <c r="E910" s="705"/>
      <c r="F910" s="705"/>
      <c r="G910" s="705"/>
      <c r="H910" s="705"/>
      <c r="I910" s="127">
        <v>69825</v>
      </c>
      <c r="J910" s="127">
        <v>70597</v>
      </c>
    </row>
    <row r="911" spans="1:10" ht="15" customHeight="1" thickBot="1">
      <c r="A911" s="365" t="s">
        <v>1398</v>
      </c>
      <c r="B911" s="14"/>
      <c r="C911" s="15"/>
      <c r="D911" s="149"/>
      <c r="E911" s="15"/>
      <c r="F911" s="15"/>
      <c r="G911" s="15"/>
      <c r="H911" s="15"/>
      <c r="I911" s="147"/>
      <c r="J911" s="147"/>
    </row>
    <row r="912" spans="1:10" ht="15" customHeight="1" thickBot="1">
      <c r="A912" s="364" t="s">
        <v>1399</v>
      </c>
      <c r="B912" s="17" t="s">
        <v>321</v>
      </c>
      <c r="C912" s="8"/>
      <c r="D912" s="8"/>
      <c r="E912" s="8"/>
      <c r="F912" s="8"/>
      <c r="G912" s="8"/>
      <c r="H912" s="8"/>
      <c r="I912" s="127">
        <f>SUM(I941,I951,I953)</f>
        <v>1013815</v>
      </c>
      <c r="J912" s="127">
        <f>SUM(J941,J951,J953)</f>
        <v>1033452</v>
      </c>
    </row>
    <row r="913" spans="1:10" ht="15" customHeight="1" thickBot="1">
      <c r="A913" s="364" t="s">
        <v>1400</v>
      </c>
      <c r="B913" s="354"/>
      <c r="C913" s="355"/>
      <c r="D913" s="355"/>
      <c r="E913" s="355"/>
      <c r="F913" s="355"/>
      <c r="G913" s="355"/>
      <c r="H913" s="355"/>
      <c r="I913" s="356"/>
      <c r="J913" s="356"/>
    </row>
    <row r="914" spans="1:10" ht="15" customHeight="1" thickBot="1">
      <c r="A914" s="364" t="s">
        <v>1401</v>
      </c>
      <c r="B914" s="17" t="s">
        <v>41</v>
      </c>
      <c r="C914" s="8"/>
      <c r="D914" s="8"/>
      <c r="E914" s="8"/>
      <c r="F914" s="8"/>
      <c r="G914" s="8"/>
      <c r="H914" s="8"/>
      <c r="I914" s="127">
        <f>SUM(I916,I921)</f>
        <v>774360</v>
      </c>
      <c r="J914" s="127">
        <f>SUM(J916,J921)</f>
        <v>774360</v>
      </c>
    </row>
    <row r="915" spans="1:10" ht="15" customHeight="1">
      <c r="A915" s="364" t="s">
        <v>1402</v>
      </c>
      <c r="B915" s="5"/>
      <c r="C915" s="9"/>
      <c r="D915" s="246"/>
      <c r="E915" s="4"/>
      <c r="F915" s="4"/>
      <c r="G915" s="4"/>
      <c r="H915" s="4"/>
      <c r="I915" s="282"/>
      <c r="J915" s="282"/>
    </row>
    <row r="916" spans="1:10" s="317" customFormat="1" ht="15" customHeight="1">
      <c r="A916" s="364" t="s">
        <v>1403</v>
      </c>
      <c r="B916" s="312"/>
      <c r="C916" s="313" t="s">
        <v>115</v>
      </c>
      <c r="D916" s="314" t="s">
        <v>59</v>
      </c>
      <c r="E916" s="315"/>
      <c r="F916" s="315"/>
      <c r="G916" s="315"/>
      <c r="H916" s="315"/>
      <c r="I916" s="316">
        <f>SUM(I917:I919)</f>
        <v>72558</v>
      </c>
      <c r="J916" s="316">
        <f>SUM(J917:J919)</f>
        <v>72558</v>
      </c>
    </row>
    <row r="917" spans="1:10" s="302" customFormat="1" ht="15" customHeight="1">
      <c r="A917" s="364" t="s">
        <v>1404</v>
      </c>
      <c r="B917" s="298"/>
      <c r="C917" s="247"/>
      <c r="D917" s="303" t="s">
        <v>378</v>
      </c>
      <c r="E917" s="223" t="s">
        <v>69</v>
      </c>
      <c r="F917" s="223"/>
      <c r="G917" s="223"/>
      <c r="H917" s="300"/>
      <c r="I917" s="301">
        <v>68071</v>
      </c>
      <c r="J917" s="301">
        <v>68071</v>
      </c>
    </row>
    <row r="918" spans="1:10" s="302" customFormat="1" ht="15" customHeight="1">
      <c r="A918" s="364" t="s">
        <v>1405</v>
      </c>
      <c r="B918" s="298"/>
      <c r="C918" s="247"/>
      <c r="D918" s="303" t="s">
        <v>379</v>
      </c>
      <c r="E918" s="223" t="s">
        <v>1453</v>
      </c>
      <c r="F918" s="223"/>
      <c r="G918" s="223"/>
      <c r="H918" s="300"/>
      <c r="I918" s="301">
        <v>3587</v>
      </c>
      <c r="J918" s="301">
        <v>3587</v>
      </c>
    </row>
    <row r="919" spans="1:10" s="302" customFormat="1" ht="15" customHeight="1">
      <c r="A919" s="364" t="s">
        <v>1406</v>
      </c>
      <c r="B919" s="298"/>
      <c r="C919" s="247"/>
      <c r="D919" s="303" t="s">
        <v>380</v>
      </c>
      <c r="E919" s="300" t="s">
        <v>70</v>
      </c>
      <c r="F919" s="300"/>
      <c r="G919" s="300"/>
      <c r="H919" s="300"/>
      <c r="I919" s="301">
        <v>900</v>
      </c>
      <c r="J919" s="301">
        <v>900</v>
      </c>
    </row>
    <row r="920" spans="1:10" ht="15" customHeight="1">
      <c r="A920" s="364" t="s">
        <v>1407</v>
      </c>
      <c r="B920" s="5"/>
      <c r="C920" s="4"/>
      <c r="D920" s="11"/>
      <c r="E920" s="4"/>
      <c r="F920" s="4"/>
      <c r="G920" s="4"/>
      <c r="H920" s="4"/>
      <c r="I920" s="126"/>
      <c r="J920" s="126"/>
    </row>
    <row r="921" spans="1:10" s="317" customFormat="1" ht="15" customHeight="1">
      <c r="A921" s="364" t="s">
        <v>1408</v>
      </c>
      <c r="B921" s="312"/>
      <c r="C921" s="313" t="s">
        <v>208</v>
      </c>
      <c r="D921" s="314" t="s">
        <v>420</v>
      </c>
      <c r="E921" s="315"/>
      <c r="F921" s="315"/>
      <c r="G921" s="315"/>
      <c r="H921" s="315"/>
      <c r="I921" s="316">
        <f>SUM(I922,I926)</f>
        <v>701802</v>
      </c>
      <c r="J921" s="316">
        <f>SUM(J922,J926)</f>
        <v>701802</v>
      </c>
    </row>
    <row r="922" spans="1:10" s="302" customFormat="1" ht="15" customHeight="1">
      <c r="A922" s="364" t="s">
        <v>1409</v>
      </c>
      <c r="B922" s="298"/>
      <c r="C922" s="247"/>
      <c r="D922" s="242" t="s">
        <v>421</v>
      </c>
      <c r="E922" s="223" t="s">
        <v>160</v>
      </c>
      <c r="F922" s="305"/>
      <c r="G922" s="305"/>
      <c r="H922" s="223"/>
      <c r="I922" s="301">
        <f>SUM(I923:I925)</f>
        <v>701802</v>
      </c>
      <c r="J922" s="301">
        <f>SUM(J923:J925)</f>
        <v>701802</v>
      </c>
    </row>
    <row r="923" spans="1:10" ht="15" customHeight="1">
      <c r="A923" s="364" t="s">
        <v>1410</v>
      </c>
      <c r="B923" s="5"/>
      <c r="C923" s="9"/>
      <c r="D923" s="4"/>
      <c r="E923" s="88" t="s">
        <v>422</v>
      </c>
      <c r="F923" s="12" t="s">
        <v>163</v>
      </c>
      <c r="G923" s="12"/>
      <c r="H923" s="12"/>
      <c r="I923" s="130">
        <v>1976</v>
      </c>
      <c r="J923" s="130">
        <v>1976</v>
      </c>
    </row>
    <row r="924" spans="1:10" ht="15" customHeight="1">
      <c r="A924" s="364" t="s">
        <v>1411</v>
      </c>
      <c r="B924" s="5"/>
      <c r="C924" s="4"/>
      <c r="D924" s="4"/>
      <c r="E924" s="16" t="s">
        <v>482</v>
      </c>
      <c r="F924" s="700" t="s">
        <v>284</v>
      </c>
      <c r="G924" s="700"/>
      <c r="H924" s="701"/>
      <c r="I924" s="130">
        <v>673096</v>
      </c>
      <c r="J924" s="130">
        <v>673096</v>
      </c>
    </row>
    <row r="925" spans="1:10" ht="15" customHeight="1">
      <c r="A925" s="364" t="s">
        <v>1412</v>
      </c>
      <c r="B925" s="5"/>
      <c r="C925" s="4"/>
      <c r="D925" s="4"/>
      <c r="E925" s="88" t="s">
        <v>437</v>
      </c>
      <c r="F925" s="12" t="s">
        <v>185</v>
      </c>
      <c r="G925" s="12"/>
      <c r="H925" s="12"/>
      <c r="I925" s="130">
        <v>26730</v>
      </c>
      <c r="J925" s="130">
        <v>26730</v>
      </c>
    </row>
    <row r="926" spans="1:10" s="302" customFormat="1" ht="15" customHeight="1">
      <c r="A926" s="364" t="s">
        <v>1413</v>
      </c>
      <c r="B926" s="298"/>
      <c r="C926" s="247"/>
      <c r="D926" s="242" t="s">
        <v>479</v>
      </c>
      <c r="E926" s="223" t="s">
        <v>172</v>
      </c>
      <c r="F926" s="305"/>
      <c r="G926" s="305"/>
      <c r="H926" s="223"/>
      <c r="I926" s="301"/>
      <c r="J926" s="301"/>
    </row>
    <row r="927" spans="1:10" ht="15" customHeight="1" thickBot="1">
      <c r="A927" s="364" t="s">
        <v>1414</v>
      </c>
      <c r="B927" s="14"/>
      <c r="C927" s="15"/>
      <c r="D927" s="15"/>
      <c r="E927" s="110"/>
      <c r="F927" s="110"/>
      <c r="G927" s="110"/>
      <c r="H927" s="129"/>
      <c r="I927" s="147"/>
      <c r="J927" s="147"/>
    </row>
    <row r="928" spans="1:10" ht="15" customHeight="1" thickBot="1">
      <c r="A928" s="364" t="s">
        <v>1415</v>
      </c>
      <c r="B928" s="219" t="s">
        <v>29</v>
      </c>
      <c r="C928" s="7" t="s">
        <v>373</v>
      </c>
      <c r="D928" s="8"/>
      <c r="E928" s="8"/>
      <c r="F928" s="8"/>
      <c r="G928" s="8"/>
      <c r="H928" s="8"/>
      <c r="I928" s="127"/>
      <c r="J928" s="127">
        <f>SUM(J930,J933)</f>
        <v>250</v>
      </c>
    </row>
    <row r="929" spans="1:10" ht="15" customHeight="1">
      <c r="A929" s="364" t="s">
        <v>1416</v>
      </c>
      <c r="B929" s="5"/>
      <c r="C929" s="357"/>
      <c r="D929" s="284"/>
      <c r="E929" s="246"/>
      <c r="F929" s="4"/>
      <c r="G929" s="4"/>
      <c r="H929" s="4"/>
      <c r="I929" s="282"/>
      <c r="J929" s="282"/>
    </row>
    <row r="930" spans="1:10" s="317" customFormat="1" ht="15" customHeight="1">
      <c r="A930" s="364" t="s">
        <v>1417</v>
      </c>
      <c r="B930" s="312"/>
      <c r="C930" s="318" t="s">
        <v>202</v>
      </c>
      <c r="D930" s="319" t="s">
        <v>54</v>
      </c>
      <c r="E930" s="320"/>
      <c r="F930" s="321"/>
      <c r="G930" s="321"/>
      <c r="H930" s="321"/>
      <c r="I930" s="322">
        <f>SUM(I931,I936,I940)</f>
        <v>0</v>
      </c>
      <c r="J930" s="322">
        <f>SUM(J931,J936,J940)</f>
        <v>250</v>
      </c>
    </row>
    <row r="931" spans="1:10" s="302" customFormat="1" ht="15" customHeight="1">
      <c r="A931" s="364" t="s">
        <v>1418</v>
      </c>
      <c r="B931" s="298"/>
      <c r="D931" s="242" t="s">
        <v>374</v>
      </c>
      <c r="E931" s="223" t="s">
        <v>55</v>
      </c>
      <c r="F931" s="223"/>
      <c r="G931" s="223"/>
      <c r="H931" s="223"/>
      <c r="I931" s="301">
        <f>SUM(I933+I934+I935)</f>
        <v>0</v>
      </c>
      <c r="J931" s="301">
        <f>SUM(J932)</f>
        <v>250</v>
      </c>
    </row>
    <row r="932" spans="1:10" ht="15" customHeight="1">
      <c r="A932" s="364" t="s">
        <v>1419</v>
      </c>
      <c r="B932" s="5"/>
      <c r="C932" s="4"/>
      <c r="E932" s="88" t="s">
        <v>1788</v>
      </c>
      <c r="F932" s="10" t="s">
        <v>1789</v>
      </c>
      <c r="G932" s="10"/>
      <c r="H932" s="10"/>
      <c r="I932" s="130"/>
      <c r="J932" s="130">
        <v>250</v>
      </c>
    </row>
    <row r="933" spans="1:10" s="317" customFormat="1" ht="15" customHeight="1">
      <c r="A933" s="364" t="s">
        <v>1420</v>
      </c>
      <c r="B933" s="312"/>
      <c r="C933" s="609" t="s">
        <v>445</v>
      </c>
      <c r="D933" s="314" t="s">
        <v>446</v>
      </c>
      <c r="E933" s="323"/>
      <c r="F933" s="323"/>
      <c r="G933" s="323"/>
      <c r="H933" s="315"/>
      <c r="I933" s="316"/>
      <c r="J933" s="316"/>
    </row>
    <row r="934" spans="1:10" s="302" customFormat="1" ht="15" customHeight="1">
      <c r="A934" s="364" t="s">
        <v>1421</v>
      </c>
      <c r="B934" s="298"/>
      <c r="C934" s="242"/>
      <c r="D934" s="242" t="s">
        <v>447</v>
      </c>
      <c r="E934" s="223" t="s">
        <v>161</v>
      </c>
      <c r="F934" s="305"/>
      <c r="G934" s="305"/>
      <c r="H934" s="223"/>
      <c r="I934" s="301"/>
      <c r="J934" s="301"/>
    </row>
    <row r="935" spans="1:10" ht="15" customHeight="1">
      <c r="A935" s="364" t="s">
        <v>1509</v>
      </c>
      <c r="B935" s="5"/>
      <c r="C935" s="9"/>
      <c r="D935" s="4"/>
      <c r="E935" s="88" t="s">
        <v>448</v>
      </c>
      <c r="F935" s="12" t="s">
        <v>171</v>
      </c>
      <c r="G935" s="12"/>
      <c r="H935" s="12"/>
      <c r="I935" s="130"/>
      <c r="J935" s="130"/>
    </row>
    <row r="936" spans="1:10" ht="15" customHeight="1">
      <c r="A936" s="364" t="s">
        <v>1510</v>
      </c>
      <c r="B936" s="5"/>
      <c r="C936" s="9"/>
      <c r="D936" s="4"/>
      <c r="E936" s="88" t="s">
        <v>449</v>
      </c>
      <c r="F936" s="12" t="s">
        <v>170</v>
      </c>
      <c r="G936" s="12"/>
      <c r="H936" s="12"/>
      <c r="I936" s="130"/>
      <c r="J936" s="130"/>
    </row>
    <row r="937" spans="1:10" s="302" customFormat="1" ht="15" customHeight="1">
      <c r="A937" s="364" t="s">
        <v>1511</v>
      </c>
      <c r="B937" s="298"/>
      <c r="C937" s="247"/>
      <c r="D937" s="242" t="s">
        <v>456</v>
      </c>
      <c r="E937" s="223" t="s">
        <v>120</v>
      </c>
      <c r="F937" s="223"/>
      <c r="G937" s="223"/>
      <c r="H937" s="223"/>
      <c r="I937" s="301"/>
      <c r="J937" s="301"/>
    </row>
    <row r="938" spans="1:10" ht="15" customHeight="1">
      <c r="A938" s="364" t="s">
        <v>1512</v>
      </c>
      <c r="B938" s="5"/>
      <c r="C938" s="9"/>
      <c r="D938" s="246"/>
      <c r="E938" s="210" t="s">
        <v>457</v>
      </c>
      <c r="F938" s="10" t="s">
        <v>279</v>
      </c>
      <c r="G938" s="10"/>
      <c r="H938" s="10"/>
      <c r="I938" s="148"/>
      <c r="J938" s="148"/>
    </row>
    <row r="939" spans="1:10" ht="15" customHeight="1">
      <c r="A939" s="364" t="s">
        <v>1513</v>
      </c>
      <c r="B939" s="5"/>
      <c r="C939" s="9"/>
      <c r="D939" s="246"/>
      <c r="E939" s="210" t="s">
        <v>458</v>
      </c>
      <c r="F939" s="10" t="s">
        <v>459</v>
      </c>
      <c r="G939" s="4"/>
      <c r="H939" s="10"/>
      <c r="I939" s="148"/>
      <c r="J939" s="148"/>
    </row>
    <row r="940" spans="1:10" ht="15" customHeight="1" thickBot="1">
      <c r="A940" s="364" t="s">
        <v>1514</v>
      </c>
      <c r="B940" s="222"/>
      <c r="C940" s="16"/>
      <c r="D940" s="12"/>
      <c r="E940" s="10"/>
      <c r="F940" s="10"/>
      <c r="G940" s="10"/>
      <c r="H940" s="10"/>
      <c r="I940" s="148"/>
      <c r="J940" s="148"/>
    </row>
    <row r="941" spans="1:10" ht="15" customHeight="1" thickBot="1">
      <c r="A941" s="364" t="s">
        <v>1515</v>
      </c>
      <c r="B941" s="706" t="s">
        <v>501</v>
      </c>
      <c r="C941" s="707"/>
      <c r="D941" s="707"/>
      <c r="E941" s="707"/>
      <c r="F941" s="707"/>
      <c r="G941" s="707"/>
      <c r="H941" s="708"/>
      <c r="I941" s="127">
        <f>SUM(I914,I928)</f>
        <v>774360</v>
      </c>
      <c r="J941" s="127">
        <f>SUM(J914,J928)</f>
        <v>774610</v>
      </c>
    </row>
    <row r="942" spans="1:10" ht="15" customHeight="1" thickBot="1">
      <c r="A942" s="364" t="s">
        <v>1516</v>
      </c>
      <c r="B942" s="5"/>
      <c r="C942" s="16"/>
      <c r="D942" s="4"/>
      <c r="E942" s="4"/>
      <c r="F942" s="4"/>
      <c r="G942" s="4"/>
      <c r="H942" s="4"/>
      <c r="I942" s="126"/>
      <c r="J942" s="126"/>
    </row>
    <row r="943" spans="1:10" s="87" customFormat="1" ht="15" customHeight="1" thickBot="1">
      <c r="A943" s="364" t="s">
        <v>1517</v>
      </c>
      <c r="B943" s="441" t="s">
        <v>1507</v>
      </c>
      <c r="C943" s="442"/>
      <c r="D943" s="348"/>
      <c r="E943" s="348"/>
      <c r="F943" s="348"/>
      <c r="G943" s="348"/>
      <c r="H943" s="443"/>
      <c r="I943" s="350">
        <f>SUM(I945)</f>
        <v>0</v>
      </c>
      <c r="J943" s="350">
        <f>SUM(J945)</f>
        <v>2655</v>
      </c>
    </row>
    <row r="944" spans="1:10" ht="15" customHeight="1" thickBot="1">
      <c r="A944" s="364" t="s">
        <v>1518</v>
      </c>
      <c r="B944" s="351"/>
      <c r="I944" s="356"/>
      <c r="J944" s="356"/>
    </row>
    <row r="945" spans="1:10" ht="15" customHeight="1" thickBot="1">
      <c r="A945" s="364" t="s">
        <v>1519</v>
      </c>
      <c r="B945" s="219" t="s">
        <v>34</v>
      </c>
      <c r="C945" s="705" t="s">
        <v>1465</v>
      </c>
      <c r="D945" s="705"/>
      <c r="E945" s="705"/>
      <c r="F945" s="705"/>
      <c r="G945" s="705"/>
      <c r="H945" s="705"/>
      <c r="I945" s="127">
        <f>SUM(I946,I949)</f>
        <v>0</v>
      </c>
      <c r="J945" s="127">
        <f>SUM(J946,J949)</f>
        <v>2655</v>
      </c>
    </row>
    <row r="946" spans="1:10" s="327" customFormat="1" ht="15" customHeight="1">
      <c r="A946" s="364" t="s">
        <v>1520</v>
      </c>
      <c r="B946" s="324"/>
      <c r="C946" s="313" t="s">
        <v>205</v>
      </c>
      <c r="D946" s="329" t="s">
        <v>176</v>
      </c>
      <c r="E946" s="314"/>
      <c r="F946" s="314"/>
      <c r="G946" s="314"/>
      <c r="H946" s="314"/>
      <c r="I946" s="316">
        <f>SUM(I947:I948)</f>
        <v>0</v>
      </c>
      <c r="J946" s="316">
        <f>SUM(J947:J948)</f>
        <v>0</v>
      </c>
    </row>
    <row r="947" spans="1:10" ht="15" customHeight="1">
      <c r="A947" s="364" t="s">
        <v>1521</v>
      </c>
      <c r="B947" s="5"/>
      <c r="C947" s="16"/>
      <c r="D947" s="210" t="s">
        <v>464</v>
      </c>
      <c r="E947" s="10" t="s">
        <v>1</v>
      </c>
      <c r="F947" s="10"/>
      <c r="G947" s="10"/>
      <c r="H947" s="10"/>
      <c r="I947" s="130"/>
      <c r="J947" s="130"/>
    </row>
    <row r="948" spans="1:10" ht="15" customHeight="1">
      <c r="A948" s="364" t="s">
        <v>1522</v>
      </c>
      <c r="B948" s="5"/>
      <c r="C948" s="16"/>
      <c r="D948" s="210" t="s">
        <v>465</v>
      </c>
      <c r="E948" s="10" t="s">
        <v>132</v>
      </c>
      <c r="G948" s="10"/>
      <c r="H948" s="10"/>
      <c r="I948" s="130"/>
      <c r="J948" s="130"/>
    </row>
    <row r="949" spans="1:10" s="302" customFormat="1" ht="15" customHeight="1">
      <c r="A949" s="364" t="s">
        <v>1523</v>
      </c>
      <c r="B949" s="298"/>
      <c r="C949" s="440" t="s">
        <v>1466</v>
      </c>
      <c r="D949" s="329" t="s">
        <v>177</v>
      </c>
      <c r="E949" s="300"/>
      <c r="F949" s="300"/>
      <c r="G949" s="300"/>
      <c r="H949" s="300"/>
      <c r="I949" s="308"/>
      <c r="J949" s="308">
        <v>2655</v>
      </c>
    </row>
    <row r="950" spans="1:10" ht="15" customHeight="1" thickBot="1">
      <c r="A950" s="364" t="s">
        <v>1524</v>
      </c>
      <c r="B950" s="287"/>
      <c r="C950" s="288"/>
      <c r="D950" s="288"/>
      <c r="E950" s="288"/>
      <c r="F950" s="288"/>
      <c r="G950" s="288"/>
      <c r="H950" s="288"/>
      <c r="I950" s="289"/>
      <c r="J950" s="289"/>
    </row>
    <row r="951" spans="1:10" ht="15" customHeight="1" thickBot="1">
      <c r="A951" s="364" t="s">
        <v>1525</v>
      </c>
      <c r="B951" s="706" t="s">
        <v>1508</v>
      </c>
      <c r="C951" s="707"/>
      <c r="D951" s="707"/>
      <c r="E951" s="707"/>
      <c r="F951" s="707"/>
      <c r="G951" s="707"/>
      <c r="H951" s="708"/>
      <c r="I951" s="127">
        <f>SUM(I945)</f>
        <v>0</v>
      </c>
      <c r="J951" s="127">
        <f>SUM(J945)</f>
        <v>2655</v>
      </c>
    </row>
    <row r="952" spans="1:10" ht="15" customHeight="1" thickBot="1">
      <c r="A952" s="364" t="s">
        <v>1526</v>
      </c>
      <c r="B952" s="351"/>
      <c r="C952" s="352"/>
      <c r="D952" s="352"/>
      <c r="E952" s="352"/>
      <c r="F952" s="352"/>
      <c r="G952" s="352"/>
      <c r="H952" s="352"/>
      <c r="I952" s="353"/>
      <c r="J952" s="353"/>
    </row>
    <row r="953" spans="1:10" ht="15" customHeight="1" thickBot="1">
      <c r="A953" s="366" t="s">
        <v>1527</v>
      </c>
      <c r="B953" s="219" t="s">
        <v>80</v>
      </c>
      <c r="C953" s="705" t="s">
        <v>486</v>
      </c>
      <c r="D953" s="705"/>
      <c r="E953" s="705"/>
      <c r="F953" s="705"/>
      <c r="G953" s="705"/>
      <c r="H953" s="705"/>
      <c r="I953" s="127">
        <v>239455</v>
      </c>
      <c r="J953" s="127">
        <v>256187</v>
      </c>
    </row>
    <row r="954" spans="1:10" ht="15" customHeight="1" thickBot="1">
      <c r="A954" s="365" t="s">
        <v>1528</v>
      </c>
      <c r="B954" s="14"/>
      <c r="C954" s="15"/>
      <c r="D954" s="149"/>
      <c r="E954" s="15"/>
      <c r="F954" s="15"/>
      <c r="G954" s="15"/>
      <c r="H954" s="15"/>
      <c r="I954" s="147"/>
      <c r="J954" s="147"/>
    </row>
    <row r="955" spans="1:10" ht="30" customHeight="1" thickBot="1">
      <c r="A955" s="364" t="s">
        <v>1529</v>
      </c>
      <c r="B955" s="17" t="s">
        <v>200</v>
      </c>
      <c r="C955" s="8"/>
      <c r="D955" s="6"/>
      <c r="E955" s="8"/>
      <c r="F955" s="8"/>
      <c r="G955" s="8"/>
      <c r="H955" s="8"/>
      <c r="I955" s="127">
        <f>SUM(I982,I992,I994)</f>
        <v>2270273</v>
      </c>
      <c r="J955" s="127">
        <f>SUM(J982,J992,J994)</f>
        <v>2396335</v>
      </c>
    </row>
    <row r="956" spans="1:10" ht="15" customHeight="1">
      <c r="A956" s="364" t="s">
        <v>1530</v>
      </c>
      <c r="B956" s="131"/>
      <c r="C956" s="128"/>
      <c r="D956" s="128"/>
      <c r="E956" s="128"/>
      <c r="F956" s="128"/>
      <c r="G956" s="128"/>
      <c r="H956" s="128"/>
      <c r="I956" s="132"/>
      <c r="J956" s="132"/>
    </row>
    <row r="957" spans="1:10" ht="15" customHeight="1">
      <c r="A957" s="364" t="s">
        <v>1531</v>
      </c>
      <c r="B957" s="333" t="s">
        <v>0</v>
      </c>
      <c r="C957" s="338" t="s">
        <v>59</v>
      </c>
      <c r="D957" s="339"/>
      <c r="E957" s="339"/>
      <c r="F957" s="339"/>
      <c r="G957" s="339"/>
      <c r="H957" s="339"/>
      <c r="I957" s="340">
        <f>SUM(I958,I962)</f>
        <v>1040312</v>
      </c>
      <c r="J957" s="340">
        <f>SUM(J958,J962)</f>
        <v>1048222</v>
      </c>
    </row>
    <row r="958" spans="1:10" s="327" customFormat="1" ht="15" customHeight="1">
      <c r="A958" s="364" t="s">
        <v>1532</v>
      </c>
      <c r="B958" s="324"/>
      <c r="C958" s="332" t="s">
        <v>115</v>
      </c>
      <c r="D958" s="314" t="s">
        <v>59</v>
      </c>
      <c r="E958" s="314"/>
      <c r="F958" s="314"/>
      <c r="G958" s="314"/>
      <c r="H958" s="314"/>
      <c r="I958" s="316">
        <f>SUM(I959:I961)</f>
        <v>304282</v>
      </c>
      <c r="J958" s="316">
        <f>SUM(J959:J961)</f>
        <v>307719</v>
      </c>
    </row>
    <row r="959" spans="1:10" s="302" customFormat="1" ht="15" customHeight="1">
      <c r="A959" s="364" t="s">
        <v>1533</v>
      </c>
      <c r="B959" s="298"/>
      <c r="C959" s="242"/>
      <c r="D959" s="303" t="s">
        <v>378</v>
      </c>
      <c r="E959" s="223" t="s">
        <v>69</v>
      </c>
      <c r="F959" s="223"/>
      <c r="G959" s="223"/>
      <c r="H959" s="223"/>
      <c r="I959" s="301">
        <f aca="true" t="shared" si="4" ref="I959:J961">SUM(I272,I310,I348,I385,I423,I499,I536,I575,I613,I651,I688,I725,I763,I801,I839,I878,I917)</f>
        <v>260616</v>
      </c>
      <c r="J959" s="301">
        <f t="shared" si="4"/>
        <v>264053</v>
      </c>
    </row>
    <row r="960" spans="1:10" s="302" customFormat="1" ht="15" customHeight="1">
      <c r="A960" s="364" t="s">
        <v>1534</v>
      </c>
      <c r="B960" s="298"/>
      <c r="C960" s="242"/>
      <c r="D960" s="303" t="s">
        <v>379</v>
      </c>
      <c r="E960" s="223" t="s">
        <v>1453</v>
      </c>
      <c r="F960" s="223"/>
      <c r="G960" s="223"/>
      <c r="H960" s="223"/>
      <c r="I960" s="301">
        <f t="shared" si="4"/>
        <v>42166</v>
      </c>
      <c r="J960" s="301">
        <f t="shared" si="4"/>
        <v>42166</v>
      </c>
    </row>
    <row r="961" spans="1:10" s="302" customFormat="1" ht="15" customHeight="1">
      <c r="A961" s="364" t="s">
        <v>1535</v>
      </c>
      <c r="B961" s="298"/>
      <c r="C961" s="242"/>
      <c r="D961" s="303" t="s">
        <v>380</v>
      </c>
      <c r="E961" s="300" t="s">
        <v>70</v>
      </c>
      <c r="F961" s="223"/>
      <c r="G961" s="223"/>
      <c r="H961" s="223"/>
      <c r="I961" s="301">
        <f t="shared" si="4"/>
        <v>1500</v>
      </c>
      <c r="J961" s="301">
        <f t="shared" si="4"/>
        <v>1500</v>
      </c>
    </row>
    <row r="962" spans="1:10" s="327" customFormat="1" ht="15" customHeight="1">
      <c r="A962" s="364" t="s">
        <v>1536</v>
      </c>
      <c r="B962" s="330"/>
      <c r="C962" s="332" t="s">
        <v>208</v>
      </c>
      <c r="D962" s="331" t="s">
        <v>420</v>
      </c>
      <c r="E962" s="329"/>
      <c r="F962" s="329"/>
      <c r="G962" s="329"/>
      <c r="H962" s="329"/>
      <c r="I962" s="316">
        <f>SUM(I963,I970)</f>
        <v>736030</v>
      </c>
      <c r="J962" s="316">
        <f>SUM(J963,J970)</f>
        <v>740503</v>
      </c>
    </row>
    <row r="963" spans="1:10" s="302" customFormat="1" ht="15" customHeight="1">
      <c r="A963" s="364" t="s">
        <v>1537</v>
      </c>
      <c r="B963" s="310"/>
      <c r="D963" s="242" t="s">
        <v>421</v>
      </c>
      <c r="E963" s="300" t="s">
        <v>160</v>
      </c>
      <c r="F963" s="300"/>
      <c r="G963" s="300"/>
      <c r="H963" s="300"/>
      <c r="I963" s="301">
        <f>SUM(I964:I969)</f>
        <v>736030</v>
      </c>
      <c r="J963" s="301">
        <f>SUM(J964:J969)</f>
        <v>740187</v>
      </c>
    </row>
    <row r="964" spans="1:10" ht="15" customHeight="1">
      <c r="A964" s="364" t="s">
        <v>1538</v>
      </c>
      <c r="B964" s="222"/>
      <c r="C964" s="16"/>
      <c r="E964" s="211" t="s">
        <v>422</v>
      </c>
      <c r="F964" s="10" t="s">
        <v>163</v>
      </c>
      <c r="G964" s="10"/>
      <c r="H964" s="10"/>
      <c r="I964" s="130">
        <f>SUM(I923)</f>
        <v>1976</v>
      </c>
      <c r="J964" s="130">
        <f>SUM(J923)</f>
        <v>1976</v>
      </c>
    </row>
    <row r="965" spans="1:10" ht="15" customHeight="1">
      <c r="A965" s="364" t="s">
        <v>1539</v>
      </c>
      <c r="B965" s="5"/>
      <c r="C965" s="4"/>
      <c r="E965" s="88" t="s">
        <v>430</v>
      </c>
      <c r="F965" s="700" t="s">
        <v>165</v>
      </c>
      <c r="G965" s="700"/>
      <c r="H965" s="701"/>
      <c r="I965" s="130"/>
      <c r="J965" s="130">
        <f>SUM(J884,J845)</f>
        <v>1429</v>
      </c>
    </row>
    <row r="966" spans="1:10" ht="15" customHeight="1">
      <c r="A966" s="364" t="s">
        <v>1540</v>
      </c>
      <c r="B966" s="5"/>
      <c r="C966" s="4"/>
      <c r="E966" s="16" t="s">
        <v>482</v>
      </c>
      <c r="F966" s="700" t="s">
        <v>284</v>
      </c>
      <c r="G966" s="700"/>
      <c r="H966" s="701"/>
      <c r="I966" s="130">
        <f>SUM(I924,I429,I391)</f>
        <v>702344</v>
      </c>
      <c r="J966" s="130">
        <f>SUM(J924,J429,J467,J391)</f>
        <v>703414</v>
      </c>
    </row>
    <row r="967" spans="1:10" ht="15" customHeight="1">
      <c r="A967" s="364" t="s">
        <v>1541</v>
      </c>
      <c r="B967" s="5"/>
      <c r="C967" s="4"/>
      <c r="D967" s="4"/>
      <c r="E967" s="16" t="s">
        <v>483</v>
      </c>
      <c r="F967" s="700" t="s">
        <v>283</v>
      </c>
      <c r="G967" s="700"/>
      <c r="H967" s="701"/>
      <c r="I967" s="130">
        <f>SUM(I316)</f>
        <v>4980</v>
      </c>
      <c r="J967" s="130">
        <f>SUM(J278,J316,J542,J581,J619,J731,J769,J807,J846,J885)</f>
        <v>6588</v>
      </c>
    </row>
    <row r="968" spans="1:10" s="302" customFormat="1" ht="15" customHeight="1">
      <c r="A968" s="364" t="s">
        <v>1542</v>
      </c>
      <c r="B968" s="298"/>
      <c r="C968" s="247"/>
      <c r="D968" s="242"/>
      <c r="E968" s="88" t="s">
        <v>433</v>
      </c>
      <c r="F968" s="10" t="s">
        <v>164</v>
      </c>
      <c r="G968" s="305"/>
      <c r="H968" s="223"/>
      <c r="I968" s="301"/>
      <c r="J968" s="130">
        <f>SUM(J543)</f>
        <v>50</v>
      </c>
    </row>
    <row r="969" spans="1:10" ht="15" customHeight="1">
      <c r="A969" s="364" t="s">
        <v>1543</v>
      </c>
      <c r="B969" s="222"/>
      <c r="C969" s="16"/>
      <c r="E969" s="208" t="s">
        <v>437</v>
      </c>
      <c r="F969" s="10" t="s">
        <v>185</v>
      </c>
      <c r="G969" s="10"/>
      <c r="H969" s="69"/>
      <c r="I969" s="148">
        <f>SUM(I925)</f>
        <v>26730</v>
      </c>
      <c r="J969" s="148">
        <f>SUM(J925)</f>
        <v>26730</v>
      </c>
    </row>
    <row r="970" spans="1:10" s="302" customFormat="1" ht="15" customHeight="1">
      <c r="A970" s="364" t="s">
        <v>1544</v>
      </c>
      <c r="B970" s="298"/>
      <c r="D970" s="242" t="s">
        <v>479</v>
      </c>
      <c r="E970" s="223" t="s">
        <v>172</v>
      </c>
      <c r="F970" s="305"/>
      <c r="G970" s="305"/>
      <c r="H970" s="223"/>
      <c r="I970" s="301"/>
      <c r="J970" s="301">
        <f>SUM(J808,J770)</f>
        <v>316</v>
      </c>
    </row>
    <row r="971" spans="1:10" ht="15" customHeight="1" thickBot="1">
      <c r="A971" s="364" t="s">
        <v>1545</v>
      </c>
      <c r="B971" s="14"/>
      <c r="C971" s="15"/>
      <c r="D971" s="15"/>
      <c r="E971" s="110"/>
      <c r="F971" s="110"/>
      <c r="G971" s="110"/>
      <c r="H971" s="129"/>
      <c r="I971" s="147"/>
      <c r="J971" s="147"/>
    </row>
    <row r="972" spans="1:10" ht="15" customHeight="1">
      <c r="A972" s="364" t="s">
        <v>1546</v>
      </c>
      <c r="B972" s="333" t="s">
        <v>29</v>
      </c>
      <c r="C972" s="338" t="s">
        <v>373</v>
      </c>
      <c r="D972" s="338"/>
      <c r="E972" s="338"/>
      <c r="F972" s="338"/>
      <c r="G972" s="338"/>
      <c r="H972" s="338"/>
      <c r="I972" s="340"/>
      <c r="J972" s="340">
        <f>SUM(J973,J976)</f>
        <v>250</v>
      </c>
    </row>
    <row r="973" spans="1:10" s="327" customFormat="1" ht="15" customHeight="1">
      <c r="A973" s="364" t="s">
        <v>1547</v>
      </c>
      <c r="B973" s="330"/>
      <c r="C973" s="332" t="s">
        <v>202</v>
      </c>
      <c r="D973" s="314" t="s">
        <v>54</v>
      </c>
      <c r="E973" s="314"/>
      <c r="F973" s="314"/>
      <c r="G973" s="314"/>
      <c r="H973" s="314"/>
      <c r="I973" s="316">
        <f>SUM(I974,I979,I983)</f>
        <v>0</v>
      </c>
      <c r="J973" s="316">
        <f>SUM(J974,J979,J983)</f>
        <v>250</v>
      </c>
    </row>
    <row r="974" spans="1:10" s="302" customFormat="1" ht="15" customHeight="1">
      <c r="A974" s="364" t="s">
        <v>1548</v>
      </c>
      <c r="B974" s="310"/>
      <c r="C974" s="247"/>
      <c r="D974" s="342" t="s">
        <v>481</v>
      </c>
      <c r="E974" s="300" t="s">
        <v>55</v>
      </c>
      <c r="F974" s="300"/>
      <c r="G974" s="300"/>
      <c r="H974" s="300"/>
      <c r="I974" s="308">
        <f>SUM(I976:I978)</f>
        <v>0</v>
      </c>
      <c r="J974" s="308">
        <f>SUM(J975)</f>
        <v>250</v>
      </c>
    </row>
    <row r="975" spans="1:10" ht="15" customHeight="1">
      <c r="A975" s="364" t="s">
        <v>1549</v>
      </c>
      <c r="B975" s="5"/>
      <c r="C975" s="4"/>
      <c r="E975" s="88" t="s">
        <v>1788</v>
      </c>
      <c r="F975" s="10" t="s">
        <v>1789</v>
      </c>
      <c r="G975" s="10"/>
      <c r="H975" s="10"/>
      <c r="I975" s="130"/>
      <c r="J975" s="130">
        <f>SUM(J932)</f>
        <v>250</v>
      </c>
    </row>
    <row r="976" spans="1:10" s="317" customFormat="1" ht="15" customHeight="1">
      <c r="A976" s="364" t="s">
        <v>1550</v>
      </c>
      <c r="B976" s="312"/>
      <c r="C976" s="313" t="s">
        <v>445</v>
      </c>
      <c r="D976" s="314" t="s">
        <v>446</v>
      </c>
      <c r="E976" s="314"/>
      <c r="F976" s="314"/>
      <c r="G976" s="314"/>
      <c r="H976" s="314"/>
      <c r="I976" s="316"/>
      <c r="J976" s="316"/>
    </row>
    <row r="977" spans="1:10" s="302" customFormat="1" ht="15" customHeight="1">
      <c r="A977" s="364" t="s">
        <v>1551</v>
      </c>
      <c r="B977" s="310"/>
      <c r="D977" s="242" t="s">
        <v>447</v>
      </c>
      <c r="E977" s="223" t="s">
        <v>161</v>
      </c>
      <c r="F977" s="300"/>
      <c r="G977" s="300"/>
      <c r="H977" s="300"/>
      <c r="I977" s="301"/>
      <c r="J977" s="301"/>
    </row>
    <row r="978" spans="1:10" ht="15" customHeight="1">
      <c r="A978" s="364" t="s">
        <v>1552</v>
      </c>
      <c r="B978" s="222"/>
      <c r="C978" s="16"/>
      <c r="E978" s="211" t="s">
        <v>448</v>
      </c>
      <c r="F978" s="12" t="s">
        <v>171</v>
      </c>
      <c r="G978" s="12"/>
      <c r="H978" s="12"/>
      <c r="I978" s="130"/>
      <c r="J978" s="130"/>
    </row>
    <row r="979" spans="1:10" ht="15" customHeight="1">
      <c r="A979" s="364" t="s">
        <v>1553</v>
      </c>
      <c r="B979" s="222"/>
      <c r="C979" s="16"/>
      <c r="E979" s="88" t="s">
        <v>449</v>
      </c>
      <c r="F979" s="12" t="s">
        <v>170</v>
      </c>
      <c r="G979" s="12"/>
      <c r="H979" s="12"/>
      <c r="I979" s="130"/>
      <c r="J979" s="130"/>
    </row>
    <row r="980" spans="1:10" s="302" customFormat="1" ht="15" customHeight="1">
      <c r="A980" s="364" t="s">
        <v>1554</v>
      </c>
      <c r="B980" s="310"/>
      <c r="C980" s="242"/>
      <c r="D980" s="311" t="s">
        <v>456</v>
      </c>
      <c r="E980" s="300" t="s">
        <v>120</v>
      </c>
      <c r="F980" s="300"/>
      <c r="G980" s="300"/>
      <c r="H980" s="300"/>
      <c r="I980" s="308"/>
      <c r="J980" s="308"/>
    </row>
    <row r="981" spans="1:10" ht="15" customHeight="1" thickBot="1">
      <c r="A981" s="364" t="s">
        <v>1555</v>
      </c>
      <c r="B981" s="222"/>
      <c r="C981" s="16"/>
      <c r="D981" s="4"/>
      <c r="E981" s="4"/>
      <c r="F981" s="4"/>
      <c r="G981" s="4"/>
      <c r="H981" s="4"/>
      <c r="I981" s="281"/>
      <c r="J981" s="281"/>
    </row>
    <row r="982" spans="1:10" ht="19.5" customHeight="1" thickBot="1">
      <c r="A982" s="364" t="s">
        <v>1556</v>
      </c>
      <c r="B982" s="706" t="s">
        <v>507</v>
      </c>
      <c r="C982" s="707"/>
      <c r="D982" s="707"/>
      <c r="E982" s="707"/>
      <c r="F982" s="707"/>
      <c r="G982" s="707"/>
      <c r="H982" s="708"/>
      <c r="I982" s="127">
        <f>SUM(I957,I972)</f>
        <v>1040312</v>
      </c>
      <c r="J982" s="127">
        <f>SUM(J957,J972)</f>
        <v>1048472</v>
      </c>
    </row>
    <row r="983" spans="1:10" ht="15" customHeight="1" thickBot="1">
      <c r="A983" s="364" t="s">
        <v>1574</v>
      </c>
      <c r="B983" s="222"/>
      <c r="C983" s="246"/>
      <c r="D983" s="4"/>
      <c r="E983" s="4"/>
      <c r="F983" s="4"/>
      <c r="G983" s="4"/>
      <c r="H983" s="4"/>
      <c r="I983" s="282"/>
      <c r="J983" s="282"/>
    </row>
    <row r="984" spans="1:10" s="87" customFormat="1" ht="24.75" customHeight="1" thickBot="1">
      <c r="A984" s="364" t="s">
        <v>1575</v>
      </c>
      <c r="B984" s="441" t="s">
        <v>1467</v>
      </c>
      <c r="C984" s="442"/>
      <c r="D984" s="348"/>
      <c r="E984" s="348"/>
      <c r="F984" s="348"/>
      <c r="G984" s="348"/>
      <c r="H984" s="443"/>
      <c r="I984" s="350">
        <f>SUM(I986)</f>
        <v>0</v>
      </c>
      <c r="J984" s="350">
        <f>SUM(J986)</f>
        <v>75731</v>
      </c>
    </row>
    <row r="985" spans="1:10" ht="15" customHeight="1" thickBot="1">
      <c r="A985" s="364" t="s">
        <v>1576</v>
      </c>
      <c r="B985" s="351"/>
      <c r="I985" s="356"/>
      <c r="J985" s="356"/>
    </row>
    <row r="986" spans="1:10" ht="15" customHeight="1" thickBot="1">
      <c r="A986" s="364" t="s">
        <v>1577</v>
      </c>
      <c r="B986" s="219" t="s">
        <v>34</v>
      </c>
      <c r="C986" s="705" t="s">
        <v>1465</v>
      </c>
      <c r="D986" s="705"/>
      <c r="E986" s="705"/>
      <c r="F986" s="705"/>
      <c r="G986" s="705"/>
      <c r="H986" s="705"/>
      <c r="I986" s="127">
        <f>SUM(I987,I990)</f>
        <v>0</v>
      </c>
      <c r="J986" s="127">
        <f>SUM(J987,J990)</f>
        <v>75731</v>
      </c>
    </row>
    <row r="987" spans="1:10" s="327" customFormat="1" ht="15" customHeight="1">
      <c r="A987" s="364" t="s">
        <v>1578</v>
      </c>
      <c r="B987" s="324"/>
      <c r="C987" s="313" t="s">
        <v>205</v>
      </c>
      <c r="D987" s="329" t="s">
        <v>176</v>
      </c>
      <c r="E987" s="314"/>
      <c r="F987" s="314"/>
      <c r="G987" s="314"/>
      <c r="H987" s="314"/>
      <c r="I987" s="316">
        <f>SUM(I988:I989)</f>
        <v>0</v>
      </c>
      <c r="J987" s="316">
        <f>SUM(J988:J989)</f>
        <v>69808</v>
      </c>
    </row>
    <row r="988" spans="1:10" ht="15" customHeight="1">
      <c r="A988" s="364" t="s">
        <v>1584</v>
      </c>
      <c r="B988" s="5"/>
      <c r="C988" s="16"/>
      <c r="D988" s="210" t="s">
        <v>464</v>
      </c>
      <c r="E988" s="10" t="s">
        <v>1</v>
      </c>
      <c r="F988" s="10"/>
      <c r="G988" s="10"/>
      <c r="H988" s="10"/>
      <c r="I988" s="130"/>
      <c r="J988" s="130"/>
    </row>
    <row r="989" spans="1:10" ht="15" customHeight="1">
      <c r="A989" s="364" t="s">
        <v>1585</v>
      </c>
      <c r="B989" s="5"/>
      <c r="C989" s="16"/>
      <c r="D989" s="210" t="s">
        <v>465</v>
      </c>
      <c r="E989" s="10" t="s">
        <v>132</v>
      </c>
      <c r="G989" s="10"/>
      <c r="H989" s="10"/>
      <c r="I989" s="130"/>
      <c r="J989" s="130">
        <f>SUM(J298,J336,J373,J411,J449,J524,J563,J601,J639,J676,J713,J751,J789,J827,J866,J905)</f>
        <v>69808</v>
      </c>
    </row>
    <row r="990" spans="1:10" s="302" customFormat="1" ht="15" customHeight="1">
      <c r="A990" s="364" t="s">
        <v>1586</v>
      </c>
      <c r="B990" s="298"/>
      <c r="C990" s="440" t="s">
        <v>1466</v>
      </c>
      <c r="D990" s="329" t="s">
        <v>177</v>
      </c>
      <c r="E990" s="300"/>
      <c r="F990" s="300"/>
      <c r="G990" s="300"/>
      <c r="H990" s="300"/>
      <c r="I990" s="308"/>
      <c r="J990" s="447">
        <f>SUM(J299,J337,J374,J412,J450,J525,J564,J602,J640,J677,J714,J752,J790,J828,J867,J906,J949)</f>
        <v>5923</v>
      </c>
    </row>
    <row r="991" spans="1:10" ht="15" customHeight="1" thickBot="1">
      <c r="A991" s="364" t="s">
        <v>1587</v>
      </c>
      <c r="B991" s="287"/>
      <c r="C991" s="288"/>
      <c r="D991" s="288"/>
      <c r="E991" s="288"/>
      <c r="F991" s="288"/>
      <c r="G991" s="288"/>
      <c r="H991" s="288"/>
      <c r="I991" s="289"/>
      <c r="J991" s="289"/>
    </row>
    <row r="992" spans="1:10" ht="30" customHeight="1" thickBot="1">
      <c r="A992" s="364" t="s">
        <v>1588</v>
      </c>
      <c r="B992" s="709" t="s">
        <v>1601</v>
      </c>
      <c r="C992" s="705"/>
      <c r="D992" s="705"/>
      <c r="E992" s="705"/>
      <c r="F992" s="705"/>
      <c r="G992" s="705"/>
      <c r="H992" s="710"/>
      <c r="I992" s="127">
        <f>SUM(I986)</f>
        <v>0</v>
      </c>
      <c r="J992" s="127">
        <f>SUM(J986)</f>
        <v>75731</v>
      </c>
    </row>
    <row r="993" spans="1:10" ht="15" customHeight="1" thickBot="1">
      <c r="A993" s="364" t="s">
        <v>1589</v>
      </c>
      <c r="I993" s="356"/>
      <c r="J993" s="356"/>
    </row>
    <row r="994" spans="1:10" ht="15" customHeight="1" thickBot="1">
      <c r="A994" s="366" t="s">
        <v>1590</v>
      </c>
      <c r="B994" s="219" t="s">
        <v>80</v>
      </c>
      <c r="C994" s="705" t="s">
        <v>486</v>
      </c>
      <c r="D994" s="705"/>
      <c r="E994" s="705"/>
      <c r="F994" s="705"/>
      <c r="G994" s="705"/>
      <c r="H994" s="705"/>
      <c r="I994" s="127">
        <f>SUM(I303,I341,I378,I416,I454,I529,I568,I606,I644,I681,I718,I756,I794,I832,I871,I910,I953)</f>
        <v>1229961</v>
      </c>
      <c r="J994" s="127">
        <f>SUM(J303,J341,J378,J416,J454,J492,J529,J568,J606,J644,J681,J718,J756,J794,J832,J871,J910,J953)</f>
        <v>1272132</v>
      </c>
    </row>
    <row r="995" spans="1:10" ht="15" customHeight="1" thickBot="1">
      <c r="A995" s="365" t="s">
        <v>1602</v>
      </c>
      <c r="B995" s="14"/>
      <c r="C995" s="15"/>
      <c r="D995" s="149"/>
      <c r="E995" s="15"/>
      <c r="F995" s="15"/>
      <c r="G995" s="15"/>
      <c r="H995" s="15"/>
      <c r="I995" s="147"/>
      <c r="J995" s="147"/>
    </row>
    <row r="996" spans="1:10" ht="19.5" customHeight="1" thickBot="1">
      <c r="A996" s="364" t="s">
        <v>1603</v>
      </c>
      <c r="B996" s="17" t="s">
        <v>199</v>
      </c>
      <c r="C996" s="8"/>
      <c r="D996" s="8"/>
      <c r="E996" s="8"/>
      <c r="F996" s="8"/>
      <c r="G996" s="8"/>
      <c r="H996" s="8"/>
      <c r="I996" s="127">
        <f>SUM(I1045,I1065)</f>
        <v>5082222</v>
      </c>
      <c r="J996" s="127">
        <f>SUM(J1045,J1065)</f>
        <v>5438361</v>
      </c>
    </row>
    <row r="997" spans="1:10" ht="15" customHeight="1" thickBot="1">
      <c r="A997" s="364" t="s">
        <v>1605</v>
      </c>
      <c r="B997" s="2"/>
      <c r="C997" s="3"/>
      <c r="D997" s="3"/>
      <c r="E997" s="3"/>
      <c r="F997" s="3"/>
      <c r="G997" s="3"/>
      <c r="H997" s="3"/>
      <c r="I997" s="282"/>
      <c r="J997" s="282"/>
    </row>
    <row r="998" spans="1:10" ht="15" customHeight="1" thickBot="1">
      <c r="A998" s="364" t="s">
        <v>1790</v>
      </c>
      <c r="B998" s="347" t="s">
        <v>0</v>
      </c>
      <c r="C998" s="348" t="s">
        <v>59</v>
      </c>
      <c r="D998" s="349"/>
      <c r="E998" s="349"/>
      <c r="F998" s="349"/>
      <c r="G998" s="349"/>
      <c r="H998" s="349"/>
      <c r="I998" s="350">
        <f>SUM(I999,I1004,I1008,I1012)</f>
        <v>3690500</v>
      </c>
      <c r="J998" s="350">
        <f>SUM(J999,J1004,J1008,J1012)</f>
        <v>3709165</v>
      </c>
    </row>
    <row r="999" spans="1:10" s="327" customFormat="1" ht="15" customHeight="1">
      <c r="A999" s="364" t="s">
        <v>1791</v>
      </c>
      <c r="B999" s="324"/>
      <c r="C999" s="332" t="s">
        <v>115</v>
      </c>
      <c r="D999" s="314" t="s">
        <v>59</v>
      </c>
      <c r="E999" s="314"/>
      <c r="F999" s="314"/>
      <c r="G999" s="314"/>
      <c r="H999" s="314"/>
      <c r="I999" s="316">
        <f>SUM(I1000:I1003)</f>
        <v>400733</v>
      </c>
      <c r="J999" s="316">
        <f>SUM(J1000:J1003)</f>
        <v>404170</v>
      </c>
    </row>
    <row r="1000" spans="1:10" s="302" customFormat="1" ht="15" customHeight="1">
      <c r="A1000" s="364" t="s">
        <v>1792</v>
      </c>
      <c r="B1000" s="298"/>
      <c r="C1000" s="242"/>
      <c r="D1000" s="299" t="s">
        <v>377</v>
      </c>
      <c r="E1000" s="300" t="s">
        <v>371</v>
      </c>
      <c r="F1000" s="223"/>
      <c r="G1000" s="223"/>
      <c r="H1000" s="223"/>
      <c r="I1000" s="301">
        <f>SUM(I198)</f>
        <v>5000</v>
      </c>
      <c r="J1000" s="301">
        <f>SUM(J198)</f>
        <v>5000</v>
      </c>
    </row>
    <row r="1001" spans="1:10" s="302" customFormat="1" ht="15" customHeight="1">
      <c r="A1001" s="364" t="s">
        <v>1793</v>
      </c>
      <c r="B1001" s="298"/>
      <c r="C1001" s="242"/>
      <c r="D1001" s="303" t="s">
        <v>378</v>
      </c>
      <c r="E1001" s="223" t="s">
        <v>69</v>
      </c>
      <c r="F1001" s="223"/>
      <c r="G1001" s="223"/>
      <c r="H1001" s="223"/>
      <c r="I1001" s="301">
        <f aca="true" t="shared" si="5" ref="I1001:J1003">SUM(I199,I959)</f>
        <v>291726</v>
      </c>
      <c r="J1001" s="301">
        <f t="shared" si="5"/>
        <v>295163</v>
      </c>
    </row>
    <row r="1002" spans="1:10" s="302" customFormat="1" ht="15" customHeight="1">
      <c r="A1002" s="364" t="s">
        <v>1794</v>
      </c>
      <c r="B1002" s="298"/>
      <c r="C1002" s="242"/>
      <c r="D1002" s="303" t="s">
        <v>379</v>
      </c>
      <c r="E1002" s="223" t="s">
        <v>1453</v>
      </c>
      <c r="F1002" s="223"/>
      <c r="G1002" s="223"/>
      <c r="H1002" s="223"/>
      <c r="I1002" s="301">
        <f t="shared" si="5"/>
        <v>95482</v>
      </c>
      <c r="J1002" s="301">
        <f t="shared" si="5"/>
        <v>95482</v>
      </c>
    </row>
    <row r="1003" spans="1:10" s="302" customFormat="1" ht="15" customHeight="1">
      <c r="A1003" s="364" t="s">
        <v>1795</v>
      </c>
      <c r="B1003" s="298"/>
      <c r="C1003" s="242"/>
      <c r="D1003" s="303" t="s">
        <v>380</v>
      </c>
      <c r="E1003" s="300" t="s">
        <v>70</v>
      </c>
      <c r="F1003" s="223"/>
      <c r="G1003" s="223"/>
      <c r="H1003" s="223"/>
      <c r="I1003" s="301">
        <f t="shared" si="5"/>
        <v>8525</v>
      </c>
      <c r="J1003" s="301">
        <f t="shared" si="5"/>
        <v>8525</v>
      </c>
    </row>
    <row r="1004" spans="1:10" s="327" customFormat="1" ht="15" customHeight="1">
      <c r="A1004" s="364" t="s">
        <v>1796</v>
      </c>
      <c r="B1004" s="324"/>
      <c r="C1004" s="332" t="s">
        <v>116</v>
      </c>
      <c r="D1004" s="314" t="s">
        <v>60</v>
      </c>
      <c r="E1004" s="341"/>
      <c r="F1004" s="341"/>
      <c r="G1004" s="341"/>
      <c r="H1004" s="314"/>
      <c r="I1004" s="316">
        <f>SUM(I1005:I1007)</f>
        <v>1643847</v>
      </c>
      <c r="J1004" s="316">
        <f>SUM(J1005:J1007)</f>
        <v>1643847</v>
      </c>
    </row>
    <row r="1005" spans="1:10" s="302" customFormat="1" ht="15" customHeight="1">
      <c r="A1005" s="364" t="s">
        <v>1797</v>
      </c>
      <c r="B1005" s="298"/>
      <c r="C1005" s="342"/>
      <c r="D1005" s="307" t="s">
        <v>480</v>
      </c>
      <c r="E1005" s="223" t="s">
        <v>43</v>
      </c>
      <c r="F1005" s="223"/>
      <c r="G1005" s="223"/>
      <c r="H1005" s="223"/>
      <c r="I1005" s="301">
        <f aca="true" t="shared" si="6" ref="I1005:J1007">SUM(I203)</f>
        <v>1419300</v>
      </c>
      <c r="J1005" s="301">
        <f t="shared" si="6"/>
        <v>1419300</v>
      </c>
    </row>
    <row r="1006" spans="1:10" s="302" customFormat="1" ht="15" customHeight="1">
      <c r="A1006" s="364" t="s">
        <v>1798</v>
      </c>
      <c r="B1006" s="298"/>
      <c r="C1006" s="242"/>
      <c r="D1006" s="303" t="s">
        <v>387</v>
      </c>
      <c r="E1006" s="223" t="s">
        <v>46</v>
      </c>
      <c r="F1006" s="223"/>
      <c r="G1006" s="223"/>
      <c r="H1006" s="223"/>
      <c r="I1006" s="301">
        <f t="shared" si="6"/>
        <v>150386</v>
      </c>
      <c r="J1006" s="301">
        <f t="shared" si="6"/>
        <v>150386</v>
      </c>
    </row>
    <row r="1007" spans="1:10" s="302" customFormat="1" ht="15" customHeight="1">
      <c r="A1007" s="364" t="s">
        <v>1799</v>
      </c>
      <c r="B1007" s="298"/>
      <c r="C1007" s="242"/>
      <c r="D1007" s="303" t="s">
        <v>391</v>
      </c>
      <c r="E1007" s="223" t="s">
        <v>49</v>
      </c>
      <c r="F1007" s="223"/>
      <c r="G1007" s="223"/>
      <c r="H1007" s="223"/>
      <c r="I1007" s="301">
        <f t="shared" si="6"/>
        <v>74161</v>
      </c>
      <c r="J1007" s="301">
        <f t="shared" si="6"/>
        <v>74161</v>
      </c>
    </row>
    <row r="1008" spans="1:10" s="327" customFormat="1" ht="15" customHeight="1">
      <c r="A1008" s="364" t="s">
        <v>1800</v>
      </c>
      <c r="B1008" s="330"/>
      <c r="C1008" s="332" t="s">
        <v>207</v>
      </c>
      <c r="D1008" s="314" t="s">
        <v>372</v>
      </c>
      <c r="E1008" s="314"/>
      <c r="F1008" s="314"/>
      <c r="G1008" s="314"/>
      <c r="H1008" s="314"/>
      <c r="I1008" s="316">
        <f>SUM(I1009:I1011)</f>
        <v>639750</v>
      </c>
      <c r="J1008" s="316">
        <f>SUM(J1009:J1011)</f>
        <v>657469</v>
      </c>
    </row>
    <row r="1009" spans="1:10" s="302" customFormat="1" ht="15" customHeight="1">
      <c r="A1009" s="364" t="s">
        <v>1801</v>
      </c>
      <c r="B1009" s="310"/>
      <c r="C1009" s="242"/>
      <c r="D1009" s="307" t="s">
        <v>399</v>
      </c>
      <c r="E1009" s="300" t="s">
        <v>72</v>
      </c>
      <c r="F1009" s="300"/>
      <c r="G1009" s="300"/>
      <c r="H1009" s="300"/>
      <c r="I1009" s="301">
        <f aca="true" t="shared" si="7" ref="I1009:J1011">SUM(I207)</f>
        <v>502675</v>
      </c>
      <c r="J1009" s="301">
        <f t="shared" si="7"/>
        <v>503443</v>
      </c>
    </row>
    <row r="1010" spans="1:10" s="302" customFormat="1" ht="15" customHeight="1">
      <c r="A1010" s="364" t="s">
        <v>1817</v>
      </c>
      <c r="B1010" s="310"/>
      <c r="C1010" s="242"/>
      <c r="D1010" s="303" t="s">
        <v>400</v>
      </c>
      <c r="E1010" s="300" t="s">
        <v>52</v>
      </c>
      <c r="F1010" s="300"/>
      <c r="G1010" s="300"/>
      <c r="H1010" s="300"/>
      <c r="I1010" s="301">
        <f t="shared" si="7"/>
        <v>0</v>
      </c>
      <c r="J1010" s="301">
        <f t="shared" si="7"/>
        <v>16458</v>
      </c>
    </row>
    <row r="1011" spans="1:10" s="302" customFormat="1" ht="15" customHeight="1">
      <c r="A1011" s="364" t="s">
        <v>1818</v>
      </c>
      <c r="B1011" s="310"/>
      <c r="C1011" s="242"/>
      <c r="D1011" s="303" t="s">
        <v>401</v>
      </c>
      <c r="E1011" s="300" t="s">
        <v>53</v>
      </c>
      <c r="F1011" s="300"/>
      <c r="G1011" s="300"/>
      <c r="H1011" s="300"/>
      <c r="I1011" s="301">
        <f t="shared" si="7"/>
        <v>137075</v>
      </c>
      <c r="J1011" s="301">
        <f t="shared" si="7"/>
        <v>137568</v>
      </c>
    </row>
    <row r="1012" spans="1:10" s="327" customFormat="1" ht="15" customHeight="1">
      <c r="A1012" s="364" t="s">
        <v>1840</v>
      </c>
      <c r="B1012" s="330"/>
      <c r="C1012" s="332" t="s">
        <v>208</v>
      </c>
      <c r="D1012" s="331" t="s">
        <v>420</v>
      </c>
      <c r="E1012" s="329"/>
      <c r="F1012" s="329"/>
      <c r="G1012" s="329"/>
      <c r="H1012" s="329"/>
      <c r="I1012" s="316">
        <f>SUM(I1013)</f>
        <v>1006170</v>
      </c>
      <c r="J1012" s="316">
        <f>SUM(J1013,J1022)</f>
        <v>1003679</v>
      </c>
    </row>
    <row r="1013" spans="1:10" s="302" customFormat="1" ht="15" customHeight="1">
      <c r="A1013" s="364" t="s">
        <v>1888</v>
      </c>
      <c r="B1013" s="310"/>
      <c r="C1013" s="247"/>
      <c r="D1013" s="242" t="s">
        <v>421</v>
      </c>
      <c r="E1013" s="300" t="s">
        <v>160</v>
      </c>
      <c r="F1013" s="300"/>
      <c r="G1013" s="300"/>
      <c r="H1013" s="300"/>
      <c r="I1013" s="301">
        <f>SUM(I1014:I1021)</f>
        <v>1006170</v>
      </c>
      <c r="J1013" s="301">
        <f>SUM(J1014:J1021)</f>
        <v>1003363</v>
      </c>
    </row>
    <row r="1014" spans="1:10" ht="15" customHeight="1">
      <c r="A1014" s="364" t="s">
        <v>1908</v>
      </c>
      <c r="B1014" s="222"/>
      <c r="C1014" s="16"/>
      <c r="D1014" s="4"/>
      <c r="E1014" s="211" t="s">
        <v>422</v>
      </c>
      <c r="F1014" s="10" t="s">
        <v>163</v>
      </c>
      <c r="G1014" s="10"/>
      <c r="H1014" s="10"/>
      <c r="I1014" s="130">
        <f>SUM(I964,I212)</f>
        <v>2186</v>
      </c>
      <c r="J1014" s="130">
        <f>SUM(J964,J212)</f>
        <v>2186</v>
      </c>
    </row>
    <row r="1015" spans="1:10" ht="15" customHeight="1">
      <c r="A1015" s="365" t="s">
        <v>1909</v>
      </c>
      <c r="B1015" s="5"/>
      <c r="C1015" s="4"/>
      <c r="E1015" s="88" t="s">
        <v>426</v>
      </c>
      <c r="F1015" s="715" t="s">
        <v>367</v>
      </c>
      <c r="G1015" s="715"/>
      <c r="H1015" s="716"/>
      <c r="I1015" s="130">
        <f aca="true" t="shared" si="8" ref="I1015:J1017">SUM(I213)</f>
        <v>29379</v>
      </c>
      <c r="J1015" s="130">
        <f t="shared" si="8"/>
        <v>21928</v>
      </c>
    </row>
    <row r="1016" spans="1:10" ht="15" customHeight="1">
      <c r="A1016" s="364" t="s">
        <v>1910</v>
      </c>
      <c r="B1016" s="222"/>
      <c r="C1016" s="16"/>
      <c r="D1016" s="4"/>
      <c r="E1016" s="88" t="s">
        <v>430</v>
      </c>
      <c r="F1016" s="700" t="s">
        <v>165</v>
      </c>
      <c r="G1016" s="700"/>
      <c r="H1016" s="701"/>
      <c r="I1016" s="130">
        <f t="shared" si="8"/>
        <v>56594</v>
      </c>
      <c r="J1016" s="130">
        <f>SUM(J214,J965)</f>
        <v>58510</v>
      </c>
    </row>
    <row r="1017" spans="1:10" ht="15" customHeight="1">
      <c r="A1017" s="364" t="s">
        <v>1911</v>
      </c>
      <c r="B1017" s="5"/>
      <c r="C1017" s="4"/>
      <c r="E1017" s="16" t="s">
        <v>1581</v>
      </c>
      <c r="F1017" s="715" t="s">
        <v>1582</v>
      </c>
      <c r="G1017" s="715"/>
      <c r="H1017" s="716"/>
      <c r="I1017" s="130">
        <f t="shared" si="8"/>
        <v>2195</v>
      </c>
      <c r="J1017" s="130">
        <f t="shared" si="8"/>
        <v>2195</v>
      </c>
    </row>
    <row r="1018" spans="1:10" ht="15" customHeight="1">
      <c r="A1018" s="364" t="s">
        <v>1912</v>
      </c>
      <c r="B1018" s="5"/>
      <c r="C1018" s="4"/>
      <c r="E1018" s="16" t="s">
        <v>482</v>
      </c>
      <c r="F1018" s="700" t="s">
        <v>284</v>
      </c>
      <c r="G1018" s="700"/>
      <c r="H1018" s="701"/>
      <c r="I1018" s="130">
        <f>SUM(I966)</f>
        <v>702344</v>
      </c>
      <c r="J1018" s="130">
        <f>SUM(J966)</f>
        <v>703414</v>
      </c>
    </row>
    <row r="1019" spans="1:10" ht="15" customHeight="1">
      <c r="A1019" s="364" t="s">
        <v>1913</v>
      </c>
      <c r="B1019" s="5"/>
      <c r="C1019" s="4"/>
      <c r="D1019" s="4"/>
      <c r="E1019" s="16" t="s">
        <v>483</v>
      </c>
      <c r="F1019" s="700" t="s">
        <v>283</v>
      </c>
      <c r="G1019" s="700"/>
      <c r="H1019" s="701"/>
      <c r="I1019" s="130">
        <f>SUM(I967)</f>
        <v>4980</v>
      </c>
      <c r="J1019" s="130">
        <f>SUM(J967)</f>
        <v>6588</v>
      </c>
    </row>
    <row r="1020" spans="1:10" ht="15" customHeight="1">
      <c r="A1020" s="364" t="s">
        <v>1914</v>
      </c>
      <c r="B1020" s="222"/>
      <c r="C1020" s="16"/>
      <c r="D1020" s="4"/>
      <c r="E1020" s="88" t="s">
        <v>433</v>
      </c>
      <c r="F1020" s="10" t="s">
        <v>164</v>
      </c>
      <c r="G1020" s="10"/>
      <c r="H1020" s="10"/>
      <c r="I1020" s="130">
        <f>SUM(I216)</f>
        <v>146782</v>
      </c>
      <c r="J1020" s="130">
        <f>SUM(J216,J968)</f>
        <v>146832</v>
      </c>
    </row>
    <row r="1021" spans="1:10" ht="15" customHeight="1">
      <c r="A1021" s="364" t="s">
        <v>1915</v>
      </c>
      <c r="B1021" s="222"/>
      <c r="C1021" s="16"/>
      <c r="D1021" s="4"/>
      <c r="E1021" s="88" t="s">
        <v>437</v>
      </c>
      <c r="F1021" s="10" t="s">
        <v>185</v>
      </c>
      <c r="G1021" s="10"/>
      <c r="H1021" s="10"/>
      <c r="I1021" s="148">
        <f>SUM(I969,I217)</f>
        <v>61710</v>
      </c>
      <c r="J1021" s="148">
        <f>SUM(J969,J217)</f>
        <v>61710</v>
      </c>
    </row>
    <row r="1022" spans="1:10" s="302" customFormat="1" ht="15" customHeight="1" thickBot="1">
      <c r="A1022" s="364" t="s">
        <v>1916</v>
      </c>
      <c r="B1022" s="298"/>
      <c r="D1022" s="242" t="s">
        <v>479</v>
      </c>
      <c r="E1022" s="223" t="s">
        <v>172</v>
      </c>
      <c r="F1022" s="305"/>
      <c r="G1022" s="305"/>
      <c r="H1022" s="223"/>
      <c r="I1022" s="301"/>
      <c r="J1022" s="301">
        <f>SUM(J970)</f>
        <v>316</v>
      </c>
    </row>
    <row r="1023" spans="1:10" ht="15" customHeight="1" thickBot="1">
      <c r="A1023" s="364" t="s">
        <v>1917</v>
      </c>
      <c r="B1023" s="347" t="s">
        <v>29</v>
      </c>
      <c r="C1023" s="348" t="s">
        <v>373</v>
      </c>
      <c r="D1023" s="348"/>
      <c r="E1023" s="348"/>
      <c r="F1023" s="348"/>
      <c r="G1023" s="348"/>
      <c r="H1023" s="348"/>
      <c r="I1023" s="350">
        <f>SUM(I1024,I1036)</f>
        <v>405049</v>
      </c>
      <c r="J1023" s="350">
        <f>SUM(J1024,J1036)</f>
        <v>448425</v>
      </c>
    </row>
    <row r="1024" spans="1:10" s="327" customFormat="1" ht="15" customHeight="1">
      <c r="A1024" s="364" t="s">
        <v>1918</v>
      </c>
      <c r="B1024" s="330"/>
      <c r="C1024" s="332" t="s">
        <v>202</v>
      </c>
      <c r="D1024" s="314" t="s">
        <v>54</v>
      </c>
      <c r="E1024" s="314"/>
      <c r="F1024" s="314"/>
      <c r="G1024" s="314"/>
      <c r="H1024" s="314"/>
      <c r="I1024" s="316">
        <f>SUM(I1025,I1030,I1034)</f>
        <v>39430</v>
      </c>
      <c r="J1024" s="316">
        <f>SUM(J1025,J1030,J1034)</f>
        <v>39680</v>
      </c>
    </row>
    <row r="1025" spans="1:10" s="302" customFormat="1" ht="15" customHeight="1">
      <c r="A1025" s="364" t="s">
        <v>1919</v>
      </c>
      <c r="B1025" s="310"/>
      <c r="C1025" s="247"/>
      <c r="D1025" s="343" t="s">
        <v>481</v>
      </c>
      <c r="E1025" s="300" t="s">
        <v>55</v>
      </c>
      <c r="F1025" s="300"/>
      <c r="G1025" s="300"/>
      <c r="H1025" s="300"/>
      <c r="I1025" s="301">
        <f>SUM(I1026:I1029)</f>
        <v>38300</v>
      </c>
      <c r="J1025" s="301">
        <f>SUM(J1026:J1029)</f>
        <v>38550</v>
      </c>
    </row>
    <row r="1026" spans="1:10" ht="15" customHeight="1">
      <c r="A1026" s="364" t="s">
        <v>1920</v>
      </c>
      <c r="B1026" s="222"/>
      <c r="C1026" s="16"/>
      <c r="D1026" s="4"/>
      <c r="E1026" s="211" t="s">
        <v>439</v>
      </c>
      <c r="F1026" s="10" t="s">
        <v>155</v>
      </c>
      <c r="G1026" s="19"/>
      <c r="H1026" s="19"/>
      <c r="I1026" s="130">
        <f>SUM(I221)</f>
        <v>36000</v>
      </c>
      <c r="J1026" s="130">
        <f>SUM(J221)</f>
        <v>36000</v>
      </c>
    </row>
    <row r="1027" spans="1:10" ht="15" customHeight="1">
      <c r="A1027" s="364" t="s">
        <v>1921</v>
      </c>
      <c r="B1027" s="222"/>
      <c r="C1027" s="16"/>
      <c r="D1027" s="4"/>
      <c r="E1027" s="88" t="s">
        <v>440</v>
      </c>
      <c r="F1027" s="10" t="s">
        <v>197</v>
      </c>
      <c r="G1027" s="19"/>
      <c r="H1027" s="19"/>
      <c r="I1027" s="130">
        <f>SUM(I222)</f>
        <v>0</v>
      </c>
      <c r="J1027" s="130">
        <f>SUM(J222)</f>
        <v>0</v>
      </c>
    </row>
    <row r="1028" spans="1:10" ht="15" customHeight="1">
      <c r="A1028" s="364" t="s">
        <v>1922</v>
      </c>
      <c r="B1028" s="5"/>
      <c r="C1028" s="4"/>
      <c r="E1028" s="88" t="s">
        <v>1788</v>
      </c>
      <c r="F1028" s="10" t="s">
        <v>1789</v>
      </c>
      <c r="G1028" s="10"/>
      <c r="H1028" s="10"/>
      <c r="I1028" s="130"/>
      <c r="J1028" s="130">
        <f>SUM(J975)</f>
        <v>250</v>
      </c>
    </row>
    <row r="1029" spans="1:10" ht="15" customHeight="1">
      <c r="A1029" s="364" t="s">
        <v>1923</v>
      </c>
      <c r="B1029" s="222"/>
      <c r="C1029" s="16"/>
      <c r="D1029" s="4"/>
      <c r="E1029" s="88" t="s">
        <v>1561</v>
      </c>
      <c r="F1029" s="10" t="s">
        <v>1562</v>
      </c>
      <c r="G1029" s="19"/>
      <c r="H1029" s="19"/>
      <c r="I1029" s="130">
        <f>SUM(I223)</f>
        <v>2300</v>
      </c>
      <c r="J1029" s="130">
        <f>SUM(J223)</f>
        <v>2300</v>
      </c>
    </row>
    <row r="1030" spans="1:10" s="302" customFormat="1" ht="15" customHeight="1">
      <c r="A1030" s="364" t="s">
        <v>1924</v>
      </c>
      <c r="B1030" s="310"/>
      <c r="C1030" s="247"/>
      <c r="D1030" s="344" t="s">
        <v>375</v>
      </c>
      <c r="E1030" s="223" t="s">
        <v>128</v>
      </c>
      <c r="F1030" s="300"/>
      <c r="G1030" s="300"/>
      <c r="H1030" s="300"/>
      <c r="I1030" s="301">
        <f>SUM(I1031:I1033)</f>
        <v>800</v>
      </c>
      <c r="J1030" s="301">
        <f>SUM(J1031:J1033)</f>
        <v>800</v>
      </c>
    </row>
    <row r="1031" spans="1:10" ht="15" customHeight="1">
      <c r="A1031" s="364" t="s">
        <v>1925</v>
      </c>
      <c r="B1031" s="222"/>
      <c r="C1031" s="16"/>
      <c r="D1031" s="4"/>
      <c r="E1031" s="211" t="s">
        <v>441</v>
      </c>
      <c r="F1031" s="10" t="s">
        <v>73</v>
      </c>
      <c r="G1031" s="19"/>
      <c r="H1031" s="19"/>
      <c r="I1031" s="130">
        <f aca="true" t="shared" si="9" ref="I1031:J1033">SUM(I225)</f>
        <v>700</v>
      </c>
      <c r="J1031" s="130">
        <f t="shared" si="9"/>
        <v>700</v>
      </c>
    </row>
    <row r="1032" spans="1:10" ht="15" customHeight="1">
      <c r="A1032" s="364" t="s">
        <v>1926</v>
      </c>
      <c r="B1032" s="222"/>
      <c r="C1032" s="16"/>
      <c r="D1032" s="4"/>
      <c r="E1032" s="88" t="s">
        <v>442</v>
      </c>
      <c r="F1032" s="10" t="s">
        <v>157</v>
      </c>
      <c r="G1032" s="19"/>
      <c r="H1032" s="19"/>
      <c r="I1032" s="130">
        <f t="shared" si="9"/>
        <v>0</v>
      </c>
      <c r="J1032" s="130">
        <f t="shared" si="9"/>
        <v>0</v>
      </c>
    </row>
    <row r="1033" spans="1:10" ht="15" customHeight="1">
      <c r="A1033" s="364" t="s">
        <v>1927</v>
      </c>
      <c r="B1033" s="222"/>
      <c r="C1033" s="16"/>
      <c r="D1033" s="4"/>
      <c r="E1033" s="88" t="s">
        <v>443</v>
      </c>
      <c r="F1033" s="10" t="s">
        <v>156</v>
      </c>
      <c r="G1033" s="19"/>
      <c r="H1033" s="19"/>
      <c r="I1033" s="130">
        <f t="shared" si="9"/>
        <v>100</v>
      </c>
      <c r="J1033" s="130">
        <f t="shared" si="9"/>
        <v>100</v>
      </c>
    </row>
    <row r="1034" spans="1:10" s="302" customFormat="1" ht="15" customHeight="1">
      <c r="A1034" s="364" t="s">
        <v>1928</v>
      </c>
      <c r="B1034" s="310"/>
      <c r="C1034" s="247"/>
      <c r="D1034" s="344" t="s">
        <v>376</v>
      </c>
      <c r="E1034" s="223" t="s">
        <v>57</v>
      </c>
      <c r="F1034" s="300"/>
      <c r="G1034" s="300"/>
      <c r="H1034" s="300"/>
      <c r="I1034" s="301">
        <f>SUM(I1035)</f>
        <v>330</v>
      </c>
      <c r="J1034" s="301">
        <f>SUM(J1035)</f>
        <v>330</v>
      </c>
    </row>
    <row r="1035" spans="1:10" ht="15" customHeight="1" thickBot="1">
      <c r="A1035" s="366" t="s">
        <v>1929</v>
      </c>
      <c r="B1035" s="228"/>
      <c r="C1035" s="110"/>
      <c r="D1035" s="15"/>
      <c r="E1035" s="214" t="s">
        <v>444</v>
      </c>
      <c r="F1035" s="15" t="s">
        <v>183</v>
      </c>
      <c r="G1035" s="111"/>
      <c r="H1035" s="111"/>
      <c r="I1035" s="147">
        <f>SUM(I229)</f>
        <v>330</v>
      </c>
      <c r="J1035" s="147">
        <f>SUM(J229)</f>
        <v>330</v>
      </c>
    </row>
    <row r="1036" spans="1:10" s="317" customFormat="1" ht="15" customHeight="1">
      <c r="A1036" s="365" t="s">
        <v>1930</v>
      </c>
      <c r="B1036" s="345"/>
      <c r="C1036" s="346" t="s">
        <v>445</v>
      </c>
      <c r="D1036" s="325" t="s">
        <v>446</v>
      </c>
      <c r="E1036" s="325"/>
      <c r="F1036" s="325"/>
      <c r="G1036" s="325"/>
      <c r="H1036" s="325"/>
      <c r="I1036" s="326">
        <f>SUM(I1037,I1040)</f>
        <v>365619</v>
      </c>
      <c r="J1036" s="326">
        <f>SUM(J1037,J1040)</f>
        <v>408745</v>
      </c>
    </row>
    <row r="1037" spans="1:10" s="302" customFormat="1" ht="15" customHeight="1">
      <c r="A1037" s="364" t="s">
        <v>1931</v>
      </c>
      <c r="B1037" s="310"/>
      <c r="C1037" s="247"/>
      <c r="D1037" s="242" t="s">
        <v>447</v>
      </c>
      <c r="E1037" s="223" t="s">
        <v>161</v>
      </c>
      <c r="F1037" s="300"/>
      <c r="G1037" s="300"/>
      <c r="H1037" s="300"/>
      <c r="I1037" s="301">
        <f>SUM(I1038:I1039)</f>
        <v>355119</v>
      </c>
      <c r="J1037" s="301">
        <f>SUM(J1038:J1039)</f>
        <v>398245</v>
      </c>
    </row>
    <row r="1038" spans="1:10" ht="15" customHeight="1">
      <c r="A1038" s="364" t="s">
        <v>1932</v>
      </c>
      <c r="B1038" s="222"/>
      <c r="C1038" s="16"/>
      <c r="D1038" s="4"/>
      <c r="E1038" s="211" t="s">
        <v>448</v>
      </c>
      <c r="F1038" s="12" t="s">
        <v>171</v>
      </c>
      <c r="G1038" s="12"/>
      <c r="H1038" s="12"/>
      <c r="I1038" s="130">
        <f>SUM(I978,I232)</f>
        <v>343148</v>
      </c>
      <c r="J1038" s="130">
        <f>SUM(J978,J232)</f>
        <v>337491</v>
      </c>
    </row>
    <row r="1039" spans="1:10" ht="15" customHeight="1">
      <c r="A1039" s="364" t="s">
        <v>1933</v>
      </c>
      <c r="B1039" s="222"/>
      <c r="C1039" s="16"/>
      <c r="D1039" s="4"/>
      <c r="E1039" s="88" t="s">
        <v>449</v>
      </c>
      <c r="F1039" s="12" t="s">
        <v>170</v>
      </c>
      <c r="G1039" s="12"/>
      <c r="H1039" s="12"/>
      <c r="I1039" s="130">
        <f>SUM(I979,I233)</f>
        <v>11971</v>
      </c>
      <c r="J1039" s="130">
        <f>SUM(J979,J233)</f>
        <v>60754</v>
      </c>
    </row>
    <row r="1040" spans="1:10" s="302" customFormat="1" ht="15" customHeight="1">
      <c r="A1040" s="364" t="s">
        <v>1934</v>
      </c>
      <c r="B1040" s="310"/>
      <c r="C1040" s="242"/>
      <c r="D1040" s="242" t="s">
        <v>456</v>
      </c>
      <c r="E1040" s="300" t="s">
        <v>120</v>
      </c>
      <c r="F1040" s="300"/>
      <c r="G1040" s="300"/>
      <c r="H1040" s="300"/>
      <c r="I1040" s="308">
        <f>SUM(I1041)</f>
        <v>10500</v>
      </c>
      <c r="J1040" s="308">
        <f>SUM(J1041)</f>
        <v>10500</v>
      </c>
    </row>
    <row r="1041" spans="1:10" s="302" customFormat="1" ht="15" customHeight="1" thickBot="1">
      <c r="A1041" s="364" t="s">
        <v>1935</v>
      </c>
      <c r="B1041" s="451"/>
      <c r="C1041" s="16"/>
      <c r="D1041" s="16"/>
      <c r="E1041" s="16" t="s">
        <v>457</v>
      </c>
      <c r="F1041" s="12" t="s">
        <v>1563</v>
      </c>
      <c r="G1041" s="12"/>
      <c r="H1041" s="12"/>
      <c r="I1041" s="130">
        <f>SUM(I235)</f>
        <v>10500</v>
      </c>
      <c r="J1041" s="130">
        <f>SUM(J235)</f>
        <v>10500</v>
      </c>
    </row>
    <row r="1042" spans="1:10" ht="15" customHeight="1" thickBot="1">
      <c r="A1042" s="364" t="s">
        <v>1936</v>
      </c>
      <c r="B1042" s="347" t="s">
        <v>32</v>
      </c>
      <c r="C1042" s="703" t="s">
        <v>460</v>
      </c>
      <c r="D1042" s="703"/>
      <c r="E1042" s="703"/>
      <c r="F1042" s="703"/>
      <c r="G1042" s="703"/>
      <c r="H1042" s="704"/>
      <c r="I1042" s="350">
        <f>SUM(I1043)</f>
        <v>2992</v>
      </c>
      <c r="J1042" s="350">
        <f>SUM(J1043)</f>
        <v>2992</v>
      </c>
    </row>
    <row r="1043" spans="1:10" s="327" customFormat="1" ht="15" customHeight="1">
      <c r="A1043" s="364" t="s">
        <v>1937</v>
      </c>
      <c r="B1043" s="330"/>
      <c r="C1043" s="313" t="s">
        <v>206</v>
      </c>
      <c r="D1043" s="314" t="s">
        <v>173</v>
      </c>
      <c r="E1043" s="314"/>
      <c r="F1043" s="314"/>
      <c r="G1043" s="314"/>
      <c r="H1043" s="314"/>
      <c r="I1043" s="316">
        <f>SUM(I239)</f>
        <v>2992</v>
      </c>
      <c r="J1043" s="316">
        <f>SUM(J239)</f>
        <v>2992</v>
      </c>
    </row>
    <row r="1044" spans="1:10" ht="15" customHeight="1" thickBot="1">
      <c r="A1044" s="364" t="s">
        <v>1938</v>
      </c>
      <c r="B1044" s="222"/>
      <c r="C1044" s="16"/>
      <c r="D1044" s="4"/>
      <c r="E1044" s="4"/>
      <c r="F1044" s="4"/>
      <c r="G1044" s="4"/>
      <c r="H1044" s="4"/>
      <c r="I1044" s="281"/>
      <c r="J1044" s="281"/>
    </row>
    <row r="1045" spans="1:10" ht="19.5" customHeight="1" thickBot="1">
      <c r="A1045" s="364" t="s">
        <v>1939</v>
      </c>
      <c r="B1045" s="706" t="s">
        <v>508</v>
      </c>
      <c r="C1045" s="707"/>
      <c r="D1045" s="707"/>
      <c r="E1045" s="707"/>
      <c r="F1045" s="707"/>
      <c r="G1045" s="707"/>
      <c r="H1045" s="708"/>
      <c r="I1045" s="127">
        <f>SUM(I998,I1023,I1042)</f>
        <v>4098541</v>
      </c>
      <c r="J1045" s="127">
        <f>SUM(J998,J1023,J1042)</f>
        <v>4160582</v>
      </c>
    </row>
    <row r="1046" spans="1:10" ht="15" customHeight="1" thickBot="1">
      <c r="A1046" s="364" t="s">
        <v>1940</v>
      </c>
      <c r="B1046" s="222"/>
      <c r="C1046" s="246"/>
      <c r="D1046" s="4"/>
      <c r="E1046" s="4"/>
      <c r="F1046" s="4"/>
      <c r="G1046" s="4"/>
      <c r="H1046" s="4"/>
      <c r="I1046" s="282"/>
      <c r="J1046" s="282"/>
    </row>
    <row r="1047" spans="1:10" s="87" customFormat="1" ht="24.75" customHeight="1" thickBot="1">
      <c r="A1047" s="364" t="s">
        <v>1941</v>
      </c>
      <c r="B1047" s="441" t="s">
        <v>1468</v>
      </c>
      <c r="C1047" s="442"/>
      <c r="D1047" s="348"/>
      <c r="E1047" s="348"/>
      <c r="F1047" s="348"/>
      <c r="G1047" s="348"/>
      <c r="H1047" s="443"/>
      <c r="I1047" s="350"/>
      <c r="J1047" s="350"/>
    </row>
    <row r="1048" spans="1:10" ht="15" customHeight="1" thickBot="1">
      <c r="A1048" s="364" t="s">
        <v>1942</v>
      </c>
      <c r="B1048" s="351"/>
      <c r="I1048" s="356"/>
      <c r="J1048" s="356"/>
    </row>
    <row r="1049" spans="1:10" ht="15" customHeight="1" thickBot="1">
      <c r="A1049" s="364" t="s">
        <v>1943</v>
      </c>
      <c r="B1049" s="219" t="s">
        <v>34</v>
      </c>
      <c r="C1049" s="705" t="s">
        <v>1465</v>
      </c>
      <c r="D1049" s="705"/>
      <c r="E1049" s="705"/>
      <c r="F1049" s="705"/>
      <c r="G1049" s="705"/>
      <c r="H1049" s="705"/>
      <c r="I1049" s="127">
        <f>SUM(I1050,I1054)</f>
        <v>207854</v>
      </c>
      <c r="J1049" s="127">
        <f>SUM(J1050,J1054)</f>
        <v>395822</v>
      </c>
    </row>
    <row r="1050" spans="1:10" s="327" customFormat="1" ht="15" customHeight="1">
      <c r="A1050" s="364" t="s">
        <v>1944</v>
      </c>
      <c r="B1050" s="324"/>
      <c r="C1050" s="313" t="s">
        <v>205</v>
      </c>
      <c r="D1050" s="329" t="s">
        <v>176</v>
      </c>
      <c r="E1050" s="314"/>
      <c r="F1050" s="314"/>
      <c r="G1050" s="314"/>
      <c r="H1050" s="314"/>
      <c r="I1050" s="316">
        <f>SUM(I1051:I1052)</f>
        <v>135066</v>
      </c>
      <c r="J1050" s="316">
        <f>SUM(J1051:J1053)</f>
        <v>169172</v>
      </c>
    </row>
    <row r="1051" spans="1:10" ht="15" customHeight="1">
      <c r="A1051" s="364" t="s">
        <v>1945</v>
      </c>
      <c r="B1051" s="5"/>
      <c r="C1051" s="16"/>
      <c r="D1051" s="210" t="s">
        <v>464</v>
      </c>
      <c r="E1051" s="10" t="s">
        <v>1</v>
      </c>
      <c r="F1051" s="10"/>
      <c r="G1051" s="10"/>
      <c r="H1051" s="10"/>
      <c r="I1051" s="130">
        <f>SUM(I247)</f>
        <v>110066</v>
      </c>
      <c r="J1051" s="130">
        <f>SUM(J247)</f>
        <v>53610</v>
      </c>
    </row>
    <row r="1052" spans="1:10" ht="15" customHeight="1">
      <c r="A1052" s="364" t="s">
        <v>1946</v>
      </c>
      <c r="B1052" s="5"/>
      <c r="C1052" s="16"/>
      <c r="D1052" s="210" t="s">
        <v>465</v>
      </c>
      <c r="E1052" s="10" t="s">
        <v>132</v>
      </c>
      <c r="F1052" s="10"/>
      <c r="G1052" s="10"/>
      <c r="H1052" s="10"/>
      <c r="I1052" s="130">
        <f>SUM(I248)</f>
        <v>25000</v>
      </c>
      <c r="J1052" s="130">
        <f>SUM(J248,J989)</f>
        <v>111509</v>
      </c>
    </row>
    <row r="1053" spans="1:10" ht="15" customHeight="1">
      <c r="A1053" s="364" t="s">
        <v>1947</v>
      </c>
      <c r="B1053" s="5"/>
      <c r="C1053" s="16"/>
      <c r="D1053" s="210" t="s">
        <v>1786</v>
      </c>
      <c r="E1053" s="10" t="s">
        <v>1787</v>
      </c>
      <c r="G1053" s="10"/>
      <c r="H1053" s="10"/>
      <c r="I1053" s="130"/>
      <c r="J1053" s="130">
        <f>SUM(J249)</f>
        <v>4053</v>
      </c>
    </row>
    <row r="1054" spans="1:10" s="302" customFormat="1" ht="15" customHeight="1">
      <c r="A1054" s="364" t="s">
        <v>1948</v>
      </c>
      <c r="B1054" s="298"/>
      <c r="C1054" s="440" t="s">
        <v>1466</v>
      </c>
      <c r="D1054" s="329" t="s">
        <v>177</v>
      </c>
      <c r="E1054" s="300"/>
      <c r="F1054" s="300"/>
      <c r="G1054" s="300"/>
      <c r="H1054" s="300"/>
      <c r="I1054" s="447">
        <f>SUM(I250)</f>
        <v>72788</v>
      </c>
      <c r="J1054" s="447">
        <f>SUM(J250,J990)</f>
        <v>226650</v>
      </c>
    </row>
    <row r="1055" spans="1:10" ht="15" customHeight="1" thickBot="1">
      <c r="A1055" s="364" t="s">
        <v>1949</v>
      </c>
      <c r="B1055" s="287"/>
      <c r="C1055" s="288"/>
      <c r="D1055" s="288"/>
      <c r="E1055" s="288"/>
      <c r="F1055" s="288"/>
      <c r="G1055" s="288"/>
      <c r="H1055" s="288"/>
      <c r="I1055" s="289"/>
      <c r="J1055" s="289"/>
    </row>
    <row r="1056" spans="1:10" s="87" customFormat="1" ht="24.75" customHeight="1" thickBot="1">
      <c r="A1056" s="364" t="s">
        <v>1950</v>
      </c>
      <c r="B1056" s="702" t="s">
        <v>1469</v>
      </c>
      <c r="C1056" s="703"/>
      <c r="D1056" s="703"/>
      <c r="E1056" s="703"/>
      <c r="F1056" s="703"/>
      <c r="G1056" s="703"/>
      <c r="H1056" s="704"/>
      <c r="I1056" s="350"/>
      <c r="J1056" s="350"/>
    </row>
    <row r="1057" spans="1:10" ht="15" customHeight="1" thickBot="1">
      <c r="A1057" s="364" t="s">
        <v>1951</v>
      </c>
      <c r="B1057" s="445"/>
      <c r="I1057" s="356"/>
      <c r="J1057" s="356"/>
    </row>
    <row r="1058" spans="1:10" ht="15" customHeight="1" thickBot="1">
      <c r="A1058" s="364" t="s">
        <v>1952</v>
      </c>
      <c r="B1058" s="347" t="s">
        <v>36</v>
      </c>
      <c r="C1058" s="348" t="s">
        <v>178</v>
      </c>
      <c r="D1058" s="349"/>
      <c r="E1058" s="349"/>
      <c r="F1058" s="349"/>
      <c r="G1058" s="349"/>
      <c r="H1058" s="349"/>
      <c r="I1058" s="350"/>
      <c r="J1058" s="350"/>
    </row>
    <row r="1059" spans="1:10" s="327" customFormat="1" ht="15" customHeight="1">
      <c r="A1059" s="364" t="s">
        <v>1953</v>
      </c>
      <c r="B1059" s="330"/>
      <c r="C1059" s="313" t="s">
        <v>296</v>
      </c>
      <c r="D1059" s="314" t="s">
        <v>118</v>
      </c>
      <c r="E1059" s="314"/>
      <c r="F1059" s="314"/>
      <c r="G1059" s="314"/>
      <c r="H1059" s="314"/>
      <c r="I1059" s="316"/>
      <c r="J1059" s="316"/>
    </row>
    <row r="1060" spans="1:10" s="327" customFormat="1" ht="15" customHeight="1" thickBot="1">
      <c r="A1060" s="364" t="s">
        <v>1954</v>
      </c>
      <c r="B1060" s="330"/>
      <c r="C1060" s="313" t="s">
        <v>297</v>
      </c>
      <c r="D1060" s="320" t="s">
        <v>198</v>
      </c>
      <c r="E1060" s="320"/>
      <c r="F1060" s="320"/>
      <c r="G1060" s="320"/>
      <c r="H1060" s="320"/>
      <c r="I1060" s="322"/>
      <c r="J1060" s="322"/>
    </row>
    <row r="1061" spans="1:10" ht="15" customHeight="1" thickBot="1">
      <c r="A1061" s="364" t="s">
        <v>1955</v>
      </c>
      <c r="B1061" s="347" t="s">
        <v>40</v>
      </c>
      <c r="C1061" s="348" t="s">
        <v>467</v>
      </c>
      <c r="D1061" s="349"/>
      <c r="E1061" s="349"/>
      <c r="F1061" s="349"/>
      <c r="G1061" s="349"/>
      <c r="H1061" s="349"/>
      <c r="I1061" s="350">
        <f>SUM(I1062:I1063)</f>
        <v>775827</v>
      </c>
      <c r="J1061" s="350">
        <f>SUM(J1062:J1063)</f>
        <v>881957</v>
      </c>
    </row>
    <row r="1062" spans="1:10" s="327" customFormat="1" ht="15" customHeight="1">
      <c r="A1062" s="364" t="s">
        <v>1956</v>
      </c>
      <c r="B1062" s="330"/>
      <c r="C1062" s="313" t="s">
        <v>119</v>
      </c>
      <c r="D1062" s="314" t="s">
        <v>473</v>
      </c>
      <c r="E1062" s="314"/>
      <c r="F1062" s="314"/>
      <c r="G1062" s="314"/>
      <c r="H1062" s="314"/>
      <c r="I1062" s="316">
        <f>SUM(I258)</f>
        <v>450000</v>
      </c>
      <c r="J1062" s="316">
        <f>SUM(J258)</f>
        <v>377212</v>
      </c>
    </row>
    <row r="1063" spans="1:10" s="327" customFormat="1" ht="15" customHeight="1">
      <c r="A1063" s="364" t="s">
        <v>1957</v>
      </c>
      <c r="B1063" s="330"/>
      <c r="C1063" s="313" t="s">
        <v>472</v>
      </c>
      <c r="D1063" s="314" t="s">
        <v>474</v>
      </c>
      <c r="E1063" s="314"/>
      <c r="F1063" s="314"/>
      <c r="G1063" s="314"/>
      <c r="H1063" s="314"/>
      <c r="I1063" s="316">
        <f>SUM(I259)</f>
        <v>325827</v>
      </c>
      <c r="J1063" s="316">
        <f>SUM(J259)</f>
        <v>504745</v>
      </c>
    </row>
    <row r="1064" spans="1:10" ht="15" customHeight="1" thickBot="1">
      <c r="A1064" s="364" t="s">
        <v>1958</v>
      </c>
      <c r="B1064" s="228"/>
      <c r="C1064" s="111"/>
      <c r="D1064" s="15"/>
      <c r="E1064" s="15"/>
      <c r="F1064" s="15"/>
      <c r="G1064" s="15"/>
      <c r="H1064" s="15"/>
      <c r="I1064" s="146"/>
      <c r="J1064" s="146"/>
    </row>
    <row r="1065" spans="1:10" ht="30" customHeight="1" thickBot="1">
      <c r="A1065" s="364" t="s">
        <v>1959</v>
      </c>
      <c r="B1065" s="709" t="s">
        <v>509</v>
      </c>
      <c r="C1065" s="705"/>
      <c r="D1065" s="705"/>
      <c r="E1065" s="705"/>
      <c r="F1065" s="705"/>
      <c r="G1065" s="705"/>
      <c r="H1065" s="710"/>
      <c r="I1065" s="127">
        <f>SUM(I1049,I1058,I1061)</f>
        <v>983681</v>
      </c>
      <c r="J1065" s="127">
        <f>SUM(J1049,J1058,J1061)</f>
        <v>1277779</v>
      </c>
    </row>
    <row r="1066" spans="1:10" ht="15" customHeight="1">
      <c r="A1066" s="364" t="s">
        <v>1960</v>
      </c>
      <c r="B1066" s="354"/>
      <c r="C1066" s="355"/>
      <c r="D1066" s="355"/>
      <c r="E1066" s="355"/>
      <c r="F1066" s="355"/>
      <c r="G1066" s="355"/>
      <c r="H1066" s="355"/>
      <c r="I1066" s="358"/>
      <c r="J1066" s="358"/>
    </row>
    <row r="1067" spans="1:10" ht="15" customHeight="1" thickBot="1">
      <c r="A1067" s="366" t="s">
        <v>1961</v>
      </c>
      <c r="B1067" s="228" t="s">
        <v>80</v>
      </c>
      <c r="C1067" s="111" t="s">
        <v>510</v>
      </c>
      <c r="D1067" s="15"/>
      <c r="E1067" s="15"/>
      <c r="F1067" s="15"/>
      <c r="G1067" s="15"/>
      <c r="H1067" s="15"/>
      <c r="I1067" s="146">
        <f>SUM(I994,I192)</f>
        <v>1230561</v>
      </c>
      <c r="J1067" s="146">
        <f>SUM(J994,J192)</f>
        <v>1272732</v>
      </c>
    </row>
    <row r="1068" spans="2:10" ht="15" customHeight="1">
      <c r="B1068" s="3"/>
      <c r="C1068" s="3"/>
      <c r="D1068" s="3"/>
      <c r="E1068" s="3"/>
      <c r="F1068" s="3"/>
      <c r="G1068" s="3"/>
      <c r="H1068" s="3"/>
      <c r="I1068" s="229"/>
      <c r="J1068" s="229"/>
    </row>
  </sheetData>
  <sheetProtection/>
  <mergeCells count="127">
    <mergeCell ref="G82:H82"/>
    <mergeCell ref="F1018:H1018"/>
    <mergeCell ref="F1015:H1015"/>
    <mergeCell ref="F1017:H1017"/>
    <mergeCell ref="F967:H967"/>
    <mergeCell ref="C145:H145"/>
    <mergeCell ref="C136:H136"/>
    <mergeCell ref="B291:H291"/>
    <mergeCell ref="F84:H84"/>
    <mergeCell ref="F213:H213"/>
    <mergeCell ref="A5:A8"/>
    <mergeCell ref="B744:H744"/>
    <mergeCell ref="C756:H756"/>
    <mergeCell ref="B754:H754"/>
    <mergeCell ref="B5:H5"/>
    <mergeCell ref="B706:H706"/>
    <mergeCell ref="C718:H718"/>
    <mergeCell ref="B716:H716"/>
    <mergeCell ref="B6:H7"/>
    <mergeCell ref="B8:H8"/>
    <mergeCell ref="G81:H81"/>
    <mergeCell ref="F79:H79"/>
    <mergeCell ref="F75:H75"/>
    <mergeCell ref="G117:H117"/>
    <mergeCell ref="B161:H161"/>
    <mergeCell ref="B134:H134"/>
    <mergeCell ref="B143:H143"/>
    <mergeCell ref="G83:H83"/>
    <mergeCell ref="C126:H126"/>
    <mergeCell ref="B132:H132"/>
    <mergeCell ref="C378:H378"/>
    <mergeCell ref="C303:H303"/>
    <mergeCell ref="C341:H341"/>
    <mergeCell ref="B301:H301"/>
    <mergeCell ref="F316:H316"/>
    <mergeCell ref="C333:H333"/>
    <mergeCell ref="C370:H370"/>
    <mergeCell ref="B517:H517"/>
    <mergeCell ref="F429:H429"/>
    <mergeCell ref="C408:H408"/>
    <mergeCell ref="B261:H261"/>
    <mergeCell ref="B182:H182"/>
    <mergeCell ref="B241:H241"/>
    <mergeCell ref="C238:H238"/>
    <mergeCell ref="B366:H366"/>
    <mergeCell ref="B376:H376"/>
    <mergeCell ref="C295:H295"/>
    <mergeCell ref="C636:H636"/>
    <mergeCell ref="C560:H560"/>
    <mergeCell ref="C598:H598"/>
    <mergeCell ref="B632:H632"/>
    <mergeCell ref="C416:H416"/>
    <mergeCell ref="B414:H414"/>
    <mergeCell ref="B527:H527"/>
    <mergeCell ref="B452:H452"/>
    <mergeCell ref="C606:H606"/>
    <mergeCell ref="B556:H556"/>
    <mergeCell ref="B669:H669"/>
    <mergeCell ref="B442:H442"/>
    <mergeCell ref="C454:H454"/>
    <mergeCell ref="G112:H112"/>
    <mergeCell ref="B190:H190"/>
    <mergeCell ref="F214:H214"/>
    <mergeCell ref="C153:H153"/>
    <mergeCell ref="B404:H404"/>
    <mergeCell ref="C186:H186"/>
    <mergeCell ref="C245:H245"/>
    <mergeCell ref="C786:H786"/>
    <mergeCell ref="C824:H824"/>
    <mergeCell ref="F391:H391"/>
    <mergeCell ref="B339:H339"/>
    <mergeCell ref="C945:H945"/>
    <mergeCell ref="C681:H681"/>
    <mergeCell ref="B679:H679"/>
    <mergeCell ref="C446:H446"/>
    <mergeCell ref="C521:H521"/>
    <mergeCell ref="C644:H644"/>
    <mergeCell ref="C794:H794"/>
    <mergeCell ref="B594:H594"/>
    <mergeCell ref="B1065:H1065"/>
    <mergeCell ref="B898:H898"/>
    <mergeCell ref="B859:H859"/>
    <mergeCell ref="C871:H871"/>
    <mergeCell ref="B869:H869"/>
    <mergeCell ref="F1016:H1016"/>
    <mergeCell ref="C910:H910"/>
    <mergeCell ref="B908:H908"/>
    <mergeCell ref="B782:H782"/>
    <mergeCell ref="F924:H924"/>
    <mergeCell ref="C1049:H1049"/>
    <mergeCell ref="B329:H329"/>
    <mergeCell ref="C529:H529"/>
    <mergeCell ref="C710:H710"/>
    <mergeCell ref="C748:H748"/>
    <mergeCell ref="F966:H966"/>
    <mergeCell ref="C832:H832"/>
    <mergeCell ref="B830:H830"/>
    <mergeCell ref="B1056:H1056"/>
    <mergeCell ref="B941:H941"/>
    <mergeCell ref="C953:H953"/>
    <mergeCell ref="C1042:H1042"/>
    <mergeCell ref="B1045:H1045"/>
    <mergeCell ref="B982:H982"/>
    <mergeCell ref="B992:H992"/>
    <mergeCell ref="C994:H994"/>
    <mergeCell ref="B951:H951"/>
    <mergeCell ref="F1019:H1019"/>
    <mergeCell ref="C986:H986"/>
    <mergeCell ref="B820:H820"/>
    <mergeCell ref="C863:H863"/>
    <mergeCell ref="F467:H467"/>
    <mergeCell ref="B480:H480"/>
    <mergeCell ref="C484:H484"/>
    <mergeCell ref="B490:H490"/>
    <mergeCell ref="C492:H492"/>
    <mergeCell ref="B642:H642"/>
    <mergeCell ref="B604:H604"/>
    <mergeCell ref="F278:H278"/>
    <mergeCell ref="F845:H845"/>
    <mergeCell ref="F884:H884"/>
    <mergeCell ref="F965:H965"/>
    <mergeCell ref="B252:H252"/>
    <mergeCell ref="C673:H673"/>
    <mergeCell ref="C568:H568"/>
    <mergeCell ref="B566:H566"/>
    <mergeCell ref="C902:H902"/>
    <mergeCell ref="B792:H79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3" r:id="rId1"/>
  <headerFooter alignWithMargins="0">
    <oddHeader>&amp;R
</oddHeader>
    <oddFooter>&amp;L&amp;D&amp;C&amp;P</oddFooter>
  </headerFooter>
  <rowBreaks count="28" manualBreakCount="28">
    <brk id="41" max="9" man="1"/>
    <brk id="74" max="9" man="1"/>
    <brk id="108" max="9" man="1"/>
    <brk id="132" max="9" man="1"/>
    <brk id="161" max="9" man="1"/>
    <brk id="192" max="9" man="1"/>
    <brk id="229" max="9" man="1"/>
    <brk id="263" max="9" man="1"/>
    <brk id="303" max="9" man="1"/>
    <brk id="341" max="9" man="1"/>
    <brk id="378" max="9" man="1"/>
    <brk id="416" max="9" man="1"/>
    <brk id="454" max="9" man="1"/>
    <brk id="492" max="9" man="1"/>
    <brk id="529" max="9" man="1"/>
    <brk id="568" max="9" man="1"/>
    <brk id="606" max="9" man="1"/>
    <brk id="644" max="9" man="1"/>
    <brk id="681" max="9" man="1"/>
    <brk id="718" max="9" man="1"/>
    <brk id="756" max="9" man="1"/>
    <brk id="794" max="9" man="1"/>
    <brk id="832" max="9" man="1"/>
    <brk id="871" max="9" man="1"/>
    <brk id="910" max="9" man="1"/>
    <brk id="953" max="9" man="1"/>
    <brk id="994" max="9" man="1"/>
    <brk id="103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60"/>
  <sheetViews>
    <sheetView view="pageBreakPreview" zoomScaleSheetLayoutView="100" zoomScalePageLayoutView="0" workbookViewId="0" topLeftCell="A1">
      <pane ySplit="8" topLeftCell="A266" activePane="bottomLeft" state="frozen"/>
      <selection pane="topLeft" activeCell="B87" sqref="B87:G87"/>
      <selection pane="bottomLeft" activeCell="I3" sqref="I3"/>
    </sheetView>
  </sheetViews>
  <sheetFormatPr defaultColWidth="9.140625" defaultRowHeight="12.75"/>
  <cols>
    <col min="1" max="1" width="5.00390625" style="78" bestFit="1" customWidth="1"/>
    <col min="2" max="3" width="3.7109375" style="20" customWidth="1"/>
    <col min="4" max="5" width="5.7109375" style="20" customWidth="1"/>
    <col min="6" max="6" width="8.7109375" style="20" customWidth="1"/>
    <col min="7" max="7" width="100.7109375" style="20" customWidth="1"/>
    <col min="8" max="9" width="20.7109375" style="20" customWidth="1"/>
    <col min="10" max="10" width="10.140625" style="83" bestFit="1" customWidth="1"/>
    <col min="11" max="16384" width="9.140625" style="20" customWidth="1"/>
  </cols>
  <sheetData>
    <row r="1" spans="8:9" ht="12.75">
      <c r="H1" s="258"/>
      <c r="I1" s="258" t="s">
        <v>1460</v>
      </c>
    </row>
    <row r="2" spans="2:10" s="79" customFormat="1" ht="15" customHeight="1">
      <c r="B2" s="362"/>
      <c r="C2" s="362"/>
      <c r="D2" s="362"/>
      <c r="E2" s="362"/>
      <c r="F2" s="362"/>
      <c r="G2" s="362"/>
      <c r="H2" s="437"/>
      <c r="I2" s="437" t="s">
        <v>1987</v>
      </c>
      <c r="J2" s="671"/>
    </row>
    <row r="3" spans="2:10" s="79" customFormat="1" ht="15" customHeight="1">
      <c r="B3" s="362"/>
      <c r="C3" s="362"/>
      <c r="D3" s="362"/>
      <c r="E3" s="362"/>
      <c r="F3" s="362"/>
      <c r="G3" s="362"/>
      <c r="H3" s="437"/>
      <c r="I3" s="437"/>
      <c r="J3" s="671"/>
    </row>
    <row r="4" spans="2:10" s="79" customFormat="1" ht="15" customHeight="1" thickBot="1">
      <c r="B4" s="145"/>
      <c r="C4" s="145"/>
      <c r="D4" s="145"/>
      <c r="E4" s="145"/>
      <c r="F4" s="145"/>
      <c r="G4" s="145"/>
      <c r="H4" s="436"/>
      <c r="I4" s="436" t="s">
        <v>113</v>
      </c>
      <c r="J4" s="671"/>
    </row>
    <row r="5" spans="1:10" s="79" customFormat="1" ht="15" customHeight="1" thickBot="1">
      <c r="A5" s="719"/>
      <c r="B5" s="734" t="s">
        <v>511</v>
      </c>
      <c r="C5" s="735"/>
      <c r="D5" s="735"/>
      <c r="E5" s="735"/>
      <c r="F5" s="735"/>
      <c r="G5" s="736"/>
      <c r="H5" s="367" t="s">
        <v>512</v>
      </c>
      <c r="I5" s="367" t="s">
        <v>1451</v>
      </c>
      <c r="J5" s="671"/>
    </row>
    <row r="6" spans="1:9" ht="12.75">
      <c r="A6" s="720"/>
      <c r="B6" s="723" t="s">
        <v>8</v>
      </c>
      <c r="C6" s="724"/>
      <c r="D6" s="724"/>
      <c r="E6" s="724"/>
      <c r="F6" s="724"/>
      <c r="G6" s="725"/>
      <c r="H6" s="108" t="s">
        <v>365</v>
      </c>
      <c r="I6" s="108" t="s">
        <v>365</v>
      </c>
    </row>
    <row r="7" spans="1:9" ht="12.75">
      <c r="A7" s="720"/>
      <c r="B7" s="726"/>
      <c r="C7" s="727"/>
      <c r="D7" s="727"/>
      <c r="E7" s="727"/>
      <c r="F7" s="727"/>
      <c r="G7" s="728"/>
      <c r="H7" s="109" t="s">
        <v>1739</v>
      </c>
      <c r="I7" s="109" t="s">
        <v>1740</v>
      </c>
    </row>
    <row r="8" spans="1:9" ht="12.75" customHeight="1" thickBot="1">
      <c r="A8" s="721"/>
      <c r="B8" s="740" t="s">
        <v>9</v>
      </c>
      <c r="C8" s="741"/>
      <c r="D8" s="741"/>
      <c r="E8" s="741"/>
      <c r="F8" s="741"/>
      <c r="G8" s="742"/>
      <c r="H8" s="86" t="s">
        <v>75</v>
      </c>
      <c r="I8" s="86" t="s">
        <v>75</v>
      </c>
    </row>
    <row r="9" spans="1:10" s="101" customFormat="1" ht="20.25" customHeight="1" thickBot="1">
      <c r="A9" s="428" t="s">
        <v>2</v>
      </c>
      <c r="B9" s="433" t="s">
        <v>0</v>
      </c>
      <c r="C9" s="432" t="s">
        <v>298</v>
      </c>
      <c r="D9" s="100"/>
      <c r="E9" s="100"/>
      <c r="F9" s="100"/>
      <c r="G9" s="100"/>
      <c r="H9" s="155"/>
      <c r="I9" s="155"/>
      <c r="J9" s="672"/>
    </row>
    <row r="10" spans="1:10" s="24" customFormat="1" ht="13.5" thickBot="1">
      <c r="A10" s="429" t="s">
        <v>5</v>
      </c>
      <c r="B10" s="37"/>
      <c r="C10" s="57" t="s">
        <v>220</v>
      </c>
      <c r="D10" s="27"/>
      <c r="E10" s="27"/>
      <c r="F10" s="27"/>
      <c r="G10" s="27"/>
      <c r="H10" s="156">
        <f>SUM(H12,H15)</f>
        <v>0</v>
      </c>
      <c r="I10" s="156">
        <f>SUM(I12,I15)</f>
        <v>0</v>
      </c>
      <c r="J10" s="670">
        <f>SUM(I10,I18,I30)</f>
        <v>69349</v>
      </c>
    </row>
    <row r="11" spans="1:10" s="24" customFormat="1" ht="12.75">
      <c r="A11" s="429" t="s">
        <v>15</v>
      </c>
      <c r="B11" s="25"/>
      <c r="C11" s="23"/>
      <c r="D11" s="23"/>
      <c r="E11" s="23"/>
      <c r="F11" s="23"/>
      <c r="G11" s="23"/>
      <c r="H11" s="169"/>
      <c r="I11" s="169"/>
      <c r="J11" s="83"/>
    </row>
    <row r="12" spans="1:9" s="83" customFormat="1" ht="12.75">
      <c r="A12" s="429" t="s">
        <v>13</v>
      </c>
      <c r="B12" s="82"/>
      <c r="C12" s="32" t="s">
        <v>0</v>
      </c>
      <c r="D12" s="33" t="s">
        <v>203</v>
      </c>
      <c r="E12" s="33"/>
      <c r="F12" s="33"/>
      <c r="G12" s="33"/>
      <c r="H12" s="159">
        <f>SUM(H13)</f>
        <v>0</v>
      </c>
      <c r="I12" s="159">
        <f>SUM(I13)</f>
        <v>0</v>
      </c>
    </row>
    <row r="13" spans="1:9" ht="12.75">
      <c r="A13" s="429" t="s">
        <v>16</v>
      </c>
      <c r="B13" s="28"/>
      <c r="C13" s="29"/>
      <c r="D13" s="85" t="s">
        <v>207</v>
      </c>
      <c r="E13" s="62" t="s">
        <v>1422</v>
      </c>
      <c r="F13" s="34"/>
      <c r="G13" s="31"/>
      <c r="H13" s="158"/>
      <c r="I13" s="158"/>
    </row>
    <row r="14" spans="1:9" ht="12.75">
      <c r="A14" s="429" t="s">
        <v>21</v>
      </c>
      <c r="B14" s="28"/>
      <c r="C14" s="29"/>
      <c r="D14" s="29"/>
      <c r="E14" s="29"/>
      <c r="G14" s="29"/>
      <c r="H14" s="158"/>
      <c r="I14" s="158"/>
    </row>
    <row r="15" spans="1:9" s="83" customFormat="1" ht="12.75">
      <c r="A15" s="429" t="s">
        <v>18</v>
      </c>
      <c r="B15" s="82"/>
      <c r="C15" s="32" t="s">
        <v>29</v>
      </c>
      <c r="D15" s="33" t="s">
        <v>121</v>
      </c>
      <c r="E15" s="33"/>
      <c r="F15" s="33"/>
      <c r="G15" s="33"/>
      <c r="H15" s="159">
        <f>SUM(H16)</f>
        <v>0</v>
      </c>
      <c r="I15" s="159">
        <f>SUM(I16)</f>
        <v>0</v>
      </c>
    </row>
    <row r="16" spans="1:9" ht="12.75">
      <c r="A16" s="429" t="s">
        <v>83</v>
      </c>
      <c r="B16" s="28"/>
      <c r="C16" s="29"/>
      <c r="D16" s="85" t="s">
        <v>202</v>
      </c>
      <c r="E16" s="62" t="s">
        <v>1423</v>
      </c>
      <c r="F16" s="34"/>
      <c r="G16" s="31"/>
      <c r="H16" s="158"/>
      <c r="I16" s="158"/>
    </row>
    <row r="17" spans="1:9" ht="13.5" thickBot="1">
      <c r="A17" s="429" t="s">
        <v>322</v>
      </c>
      <c r="B17" s="39"/>
      <c r="C17" s="40"/>
      <c r="D17" s="40"/>
      <c r="E17" s="204"/>
      <c r="G17" s="121"/>
      <c r="H17" s="162"/>
      <c r="I17" s="162"/>
    </row>
    <row r="18" spans="1:10" s="24" customFormat="1" ht="13.5" thickBot="1">
      <c r="A18" s="429" t="s">
        <v>323</v>
      </c>
      <c r="B18" s="37"/>
      <c r="C18" s="57" t="s">
        <v>223</v>
      </c>
      <c r="D18" s="27"/>
      <c r="E18" s="27"/>
      <c r="F18" s="27"/>
      <c r="G18" s="27"/>
      <c r="H18" s="156">
        <f>SUM(H20+H23)</f>
        <v>30998</v>
      </c>
      <c r="I18" s="156">
        <f>SUM(I20+I23)</f>
        <v>30998</v>
      </c>
      <c r="J18" s="83"/>
    </row>
    <row r="19" spans="1:10" s="24" customFormat="1" ht="12.75">
      <c r="A19" s="429" t="s">
        <v>324</v>
      </c>
      <c r="B19" s="25"/>
      <c r="C19" s="23"/>
      <c r="D19" s="23"/>
      <c r="E19" s="23"/>
      <c r="F19" s="23"/>
      <c r="G19" s="23"/>
      <c r="H19" s="169"/>
      <c r="I19" s="169"/>
      <c r="J19" s="83"/>
    </row>
    <row r="20" spans="1:9" ht="12.75">
      <c r="A20" s="429" t="s">
        <v>325</v>
      </c>
      <c r="B20" s="25"/>
      <c r="C20" s="32" t="s">
        <v>0</v>
      </c>
      <c r="D20" s="33" t="s">
        <v>203</v>
      </c>
      <c r="E20" s="34"/>
      <c r="F20" s="34"/>
      <c r="G20" s="376"/>
      <c r="H20" s="159">
        <f>SUM(H21:H21)</f>
        <v>24650</v>
      </c>
      <c r="I20" s="159">
        <f>SUM(I21:I21)</f>
        <v>24650</v>
      </c>
    </row>
    <row r="21" spans="1:9" ht="12.75">
      <c r="A21" s="429" t="s">
        <v>326</v>
      </c>
      <c r="B21" s="28"/>
      <c r="C21" s="29"/>
      <c r="D21" s="75" t="s">
        <v>207</v>
      </c>
      <c r="E21" s="62" t="s">
        <v>1422</v>
      </c>
      <c r="F21" s="31"/>
      <c r="G21" s="376"/>
      <c r="H21" s="158">
        <f>'[1]Szennyvíz'!$J$24</f>
        <v>24650</v>
      </c>
      <c r="I21" s="158">
        <f>'[1]Szennyvíz'!$J$24</f>
        <v>24650</v>
      </c>
    </row>
    <row r="22" spans="1:9" ht="12.75">
      <c r="A22" s="429" t="s">
        <v>327</v>
      </c>
      <c r="B22" s="28"/>
      <c r="C22" s="29"/>
      <c r="D22" s="29"/>
      <c r="E22" s="29"/>
      <c r="F22" s="29"/>
      <c r="H22" s="158"/>
      <c r="I22" s="158"/>
    </row>
    <row r="23" spans="1:9" ht="12.75">
      <c r="A23" s="429" t="s">
        <v>328</v>
      </c>
      <c r="B23" s="28"/>
      <c r="C23" s="32" t="s">
        <v>29</v>
      </c>
      <c r="D23" s="33" t="s">
        <v>121</v>
      </c>
      <c r="E23" s="34"/>
      <c r="F23" s="34"/>
      <c r="G23" s="376"/>
      <c r="H23" s="159">
        <f>SUM(H24+H27)</f>
        <v>6348</v>
      </c>
      <c r="I23" s="159">
        <f>SUM(I24+I27)</f>
        <v>6348</v>
      </c>
    </row>
    <row r="24" spans="1:9" ht="12.75">
      <c r="A24" s="429" t="s">
        <v>329</v>
      </c>
      <c r="B24" s="28"/>
      <c r="C24" s="29"/>
      <c r="D24" s="75" t="s">
        <v>202</v>
      </c>
      <c r="E24" s="62" t="s">
        <v>1423</v>
      </c>
      <c r="F24" s="31"/>
      <c r="G24" s="376"/>
      <c r="H24" s="158">
        <f>SUM(H25:H25)</f>
        <v>348</v>
      </c>
      <c r="I24" s="158">
        <f>SUM(I25:I25)</f>
        <v>348</v>
      </c>
    </row>
    <row r="25" spans="1:10" s="71" customFormat="1" ht="12.75">
      <c r="A25" s="429" t="s">
        <v>330</v>
      </c>
      <c r="B25" s="70"/>
      <c r="C25" s="43"/>
      <c r="D25" s="67"/>
      <c r="E25" s="232" t="s">
        <v>84</v>
      </c>
      <c r="F25" s="41" t="s">
        <v>146</v>
      </c>
      <c r="G25" s="377"/>
      <c r="H25" s="164">
        <f>'[1]Szennyvíz'!$J$28</f>
        <v>348</v>
      </c>
      <c r="I25" s="164">
        <f>'[1]Szennyvíz'!$J$28</f>
        <v>348</v>
      </c>
      <c r="J25" s="673"/>
    </row>
    <row r="26" spans="1:9" ht="12.75">
      <c r="A26" s="429" t="s">
        <v>513</v>
      </c>
      <c r="B26" s="28"/>
      <c r="C26" s="29"/>
      <c r="D26" s="35"/>
      <c r="E26" s="64"/>
      <c r="F26" s="66"/>
      <c r="G26" s="236"/>
      <c r="H26" s="158"/>
      <c r="I26" s="158"/>
    </row>
    <row r="27" spans="1:9" ht="12.75">
      <c r="A27" s="429" t="s">
        <v>514</v>
      </c>
      <c r="B27" s="28"/>
      <c r="C27" s="29"/>
      <c r="D27" s="75" t="s">
        <v>1431</v>
      </c>
      <c r="E27" s="371" t="s">
        <v>1436</v>
      </c>
      <c r="F27" s="34"/>
      <c r="G27" s="376"/>
      <c r="H27" s="158">
        <f>SUM(H28)</f>
        <v>6000</v>
      </c>
      <c r="I27" s="158">
        <f>SUM(I28)</f>
        <v>6000</v>
      </c>
    </row>
    <row r="28" spans="1:10" s="71" customFormat="1" ht="12.75">
      <c r="A28" s="429" t="s">
        <v>515</v>
      </c>
      <c r="B28" s="70"/>
      <c r="C28" s="43"/>
      <c r="D28" s="67"/>
      <c r="E28" s="232" t="s">
        <v>6</v>
      </c>
      <c r="F28" s="47" t="s">
        <v>336</v>
      </c>
      <c r="G28" s="377"/>
      <c r="H28" s="164">
        <f>'[1]Szennyvíz'!$J$38</f>
        <v>6000</v>
      </c>
      <c r="I28" s="164">
        <f>'[1]Szennyvíz'!$J$38</f>
        <v>6000</v>
      </c>
      <c r="J28" s="673"/>
    </row>
    <row r="29" spans="1:9" ht="13.5" thickBot="1">
      <c r="A29" s="429" t="s">
        <v>516</v>
      </c>
      <c r="B29" s="39"/>
      <c r="C29" s="40"/>
      <c r="D29" s="40"/>
      <c r="E29" s="181"/>
      <c r="F29" s="125"/>
      <c r="G29" s="40"/>
      <c r="H29" s="162"/>
      <c r="I29" s="162"/>
    </row>
    <row r="30" spans="1:10" s="24" customFormat="1" ht="13.5" thickBot="1">
      <c r="A30" s="429" t="s">
        <v>517</v>
      </c>
      <c r="B30" s="37"/>
      <c r="C30" s="57" t="s">
        <v>224</v>
      </c>
      <c r="D30" s="27"/>
      <c r="E30" s="27"/>
      <c r="F30" s="27"/>
      <c r="G30" s="27"/>
      <c r="H30" s="156">
        <f>SUM(H32,H37)</f>
        <v>38351</v>
      </c>
      <c r="I30" s="156">
        <f>SUM(I32,I37)</f>
        <v>38351</v>
      </c>
      <c r="J30" s="83"/>
    </row>
    <row r="31" spans="1:10" s="24" customFormat="1" ht="12.75">
      <c r="A31" s="429" t="s">
        <v>518</v>
      </c>
      <c r="B31" s="114"/>
      <c r="C31" s="115"/>
      <c r="D31" s="115"/>
      <c r="E31" s="115"/>
      <c r="F31" s="115"/>
      <c r="G31" s="115"/>
      <c r="H31" s="167"/>
      <c r="I31" s="167"/>
      <c r="J31" s="83"/>
    </row>
    <row r="32" spans="1:9" ht="12.75">
      <c r="A32" s="429" t="s">
        <v>519</v>
      </c>
      <c r="B32" s="25"/>
      <c r="C32" s="32" t="s">
        <v>0</v>
      </c>
      <c r="D32" s="33" t="s">
        <v>203</v>
      </c>
      <c r="E32" s="34"/>
      <c r="F32" s="34"/>
      <c r="G32" s="34"/>
      <c r="H32" s="159">
        <f>SUM(H33)</f>
        <v>38351</v>
      </c>
      <c r="I32" s="159">
        <f>SUM(I33:I34)</f>
        <v>38351</v>
      </c>
    </row>
    <row r="33" spans="1:9" ht="12.75">
      <c r="A33" s="429" t="s">
        <v>520</v>
      </c>
      <c r="B33" s="28"/>
      <c r="C33" s="29"/>
      <c r="D33" s="75" t="s">
        <v>207</v>
      </c>
      <c r="E33" s="62" t="s">
        <v>1422</v>
      </c>
      <c r="F33" s="34"/>
      <c r="G33" s="31"/>
      <c r="H33" s="158">
        <f>'[1]Települési hulladék'!$J$25</f>
        <v>38351</v>
      </c>
      <c r="I33" s="158">
        <v>38208</v>
      </c>
    </row>
    <row r="34" spans="1:9" ht="12.75">
      <c r="A34" s="429" t="s">
        <v>521</v>
      </c>
      <c r="B34" s="28"/>
      <c r="C34" s="29"/>
      <c r="D34" s="75" t="s">
        <v>208</v>
      </c>
      <c r="E34" s="62" t="s">
        <v>1424</v>
      </c>
      <c r="F34" s="31"/>
      <c r="G34" s="376"/>
      <c r="H34" s="158"/>
      <c r="I34" s="158">
        <f>SUM(I35)</f>
        <v>143</v>
      </c>
    </row>
    <row r="35" spans="1:9" ht="12.75">
      <c r="A35" s="429" t="s">
        <v>522</v>
      </c>
      <c r="B35" s="28"/>
      <c r="C35" s="29"/>
      <c r="D35" s="35"/>
      <c r="E35" s="368" t="s">
        <v>421</v>
      </c>
      <c r="F35" s="62" t="s">
        <v>1449</v>
      </c>
      <c r="G35" s="376"/>
      <c r="H35" s="158"/>
      <c r="I35" s="158">
        <v>143</v>
      </c>
    </row>
    <row r="36" spans="1:9" ht="12.75">
      <c r="A36" s="429" t="s">
        <v>523</v>
      </c>
      <c r="B36" s="28"/>
      <c r="C36" s="29"/>
      <c r="D36" s="29"/>
      <c r="E36" s="29"/>
      <c r="G36" s="29"/>
      <c r="H36" s="160"/>
      <c r="I36" s="160"/>
    </row>
    <row r="37" spans="1:9" s="83" customFormat="1" ht="12.75">
      <c r="A37" s="429" t="s">
        <v>524</v>
      </c>
      <c r="B37" s="82"/>
      <c r="C37" s="32" t="s">
        <v>29</v>
      </c>
      <c r="D37" s="33" t="s">
        <v>121</v>
      </c>
      <c r="E37" s="33"/>
      <c r="F37" s="33"/>
      <c r="G37" s="33"/>
      <c r="H37" s="157">
        <f>SUM(H38)</f>
        <v>0</v>
      </c>
      <c r="I37" s="157">
        <f>SUM(I38)</f>
        <v>0</v>
      </c>
    </row>
    <row r="38" spans="1:9" ht="12.75">
      <c r="A38" s="429" t="s">
        <v>525</v>
      </c>
      <c r="B38" s="28"/>
      <c r="C38" s="29"/>
      <c r="D38" s="75" t="s">
        <v>202</v>
      </c>
      <c r="E38" s="62" t="s">
        <v>1423</v>
      </c>
      <c r="F38" s="34"/>
      <c r="G38" s="31"/>
      <c r="H38" s="158">
        <v>0</v>
      </c>
      <c r="I38" s="158"/>
    </row>
    <row r="39" spans="1:9" ht="13.5" thickBot="1">
      <c r="A39" s="430" t="s">
        <v>526</v>
      </c>
      <c r="B39" s="39"/>
      <c r="C39" s="40"/>
      <c r="D39" s="40"/>
      <c r="E39" s="40"/>
      <c r="F39" s="204"/>
      <c r="G39" s="121"/>
      <c r="H39" s="162"/>
      <c r="I39" s="162"/>
    </row>
    <row r="40" spans="1:10" s="24" customFormat="1" ht="13.5" thickBot="1">
      <c r="A40" s="431" t="s">
        <v>527</v>
      </c>
      <c r="B40" s="387"/>
      <c r="C40" s="388" t="s">
        <v>214</v>
      </c>
      <c r="D40" s="389"/>
      <c r="E40" s="389"/>
      <c r="F40" s="389"/>
      <c r="G40" s="389"/>
      <c r="H40" s="390">
        <f>SUM(H42)</f>
        <v>76401</v>
      </c>
      <c r="I40" s="390">
        <f>SUM(I42)</f>
        <v>503226</v>
      </c>
      <c r="J40" s="670">
        <f>SUM(I40)</f>
        <v>503226</v>
      </c>
    </row>
    <row r="41" spans="1:9" ht="12.75">
      <c r="A41" s="429" t="s">
        <v>528</v>
      </c>
      <c r="B41" s="28"/>
      <c r="C41" s="29"/>
      <c r="D41" s="32"/>
      <c r="E41" s="46"/>
      <c r="F41" s="29"/>
      <c r="G41" s="29"/>
      <c r="H41" s="231"/>
      <c r="I41" s="231"/>
    </row>
    <row r="42" spans="1:9" ht="12.75">
      <c r="A42" s="429" t="s">
        <v>529</v>
      </c>
      <c r="B42" s="28"/>
      <c r="C42" s="32" t="s">
        <v>29</v>
      </c>
      <c r="D42" s="33" t="s">
        <v>121</v>
      </c>
      <c r="E42" s="34"/>
      <c r="F42" s="34"/>
      <c r="G42" s="376"/>
      <c r="H42" s="159">
        <f>SUM(H43+H52+H61)</f>
        <v>76401</v>
      </c>
      <c r="I42" s="159">
        <f>SUM(I43+I52+I61)</f>
        <v>503226</v>
      </c>
    </row>
    <row r="43" spans="1:9" ht="12.75">
      <c r="A43" s="429" t="s">
        <v>530</v>
      </c>
      <c r="B43" s="28"/>
      <c r="C43" s="29"/>
      <c r="D43" s="75" t="s">
        <v>202</v>
      </c>
      <c r="E43" s="62" t="s">
        <v>1423</v>
      </c>
      <c r="F43" s="31"/>
      <c r="G43" s="376"/>
      <c r="H43" s="158">
        <f>SUM(H44:H48)</f>
        <v>7642</v>
      </c>
      <c r="I43" s="158">
        <f>SUM(I44:I50)</f>
        <v>58572</v>
      </c>
    </row>
    <row r="44" spans="1:9" ht="12.75">
      <c r="A44" s="429" t="s">
        <v>531</v>
      </c>
      <c r="B44" s="28"/>
      <c r="C44" s="29"/>
      <c r="D44" s="29"/>
      <c r="E44" s="64" t="s">
        <v>6</v>
      </c>
      <c r="F44" s="738" t="s">
        <v>337</v>
      </c>
      <c r="G44" s="739"/>
      <c r="H44" s="164">
        <f>'[1]Lakó és nem lakóép. építése'!$J$10</f>
        <v>1309</v>
      </c>
      <c r="I44" s="164">
        <f>'[1]Lakó és nem lakóép. építése'!$J$10</f>
        <v>1309</v>
      </c>
    </row>
    <row r="45" spans="1:9" ht="12.75">
      <c r="A45" s="429" t="s">
        <v>532</v>
      </c>
      <c r="B45" s="28"/>
      <c r="C45" s="29"/>
      <c r="D45" s="29"/>
      <c r="E45" s="64" t="s">
        <v>6</v>
      </c>
      <c r="F45" s="738" t="s">
        <v>338</v>
      </c>
      <c r="G45" s="739"/>
      <c r="H45" s="164">
        <f>'[1]Lakó és nem lakóép. építése'!$J$13</f>
        <v>1733</v>
      </c>
      <c r="I45" s="164">
        <v>173</v>
      </c>
    </row>
    <row r="46" spans="1:9" ht="12.75">
      <c r="A46" s="429" t="s">
        <v>533</v>
      </c>
      <c r="B46" s="28"/>
      <c r="C46" s="29"/>
      <c r="D46" s="29"/>
      <c r="E46" s="64" t="s">
        <v>6</v>
      </c>
      <c r="F46" s="154" t="s">
        <v>340</v>
      </c>
      <c r="G46" s="376"/>
      <c r="H46" s="164">
        <f>'[1]Lakó és nem lakóép. építése'!$J$22</f>
        <v>300</v>
      </c>
      <c r="I46" s="164">
        <f>'[1]Lakó és nem lakóép. építése'!$J$22</f>
        <v>300</v>
      </c>
    </row>
    <row r="47" spans="1:9" ht="12.75">
      <c r="A47" s="429" t="s">
        <v>534</v>
      </c>
      <c r="B47" s="28"/>
      <c r="C47" s="29"/>
      <c r="D47" s="29"/>
      <c r="E47" s="64" t="s">
        <v>6</v>
      </c>
      <c r="F47" s="154" t="s">
        <v>232</v>
      </c>
      <c r="G47" s="376"/>
      <c r="H47" s="164">
        <f>'[1]Lakó és nem lakóép. építése'!$J$14</f>
        <v>3000</v>
      </c>
      <c r="I47" s="164">
        <f>'[1]Lakó és nem lakóép. építése'!$J$14</f>
        <v>3000</v>
      </c>
    </row>
    <row r="48" spans="1:9" ht="12.75">
      <c r="A48" s="429" t="s">
        <v>535</v>
      </c>
      <c r="B48" s="28"/>
      <c r="C48" s="29"/>
      <c r="D48" s="35"/>
      <c r="E48" s="85" t="s">
        <v>6</v>
      </c>
      <c r="F48" s="151" t="s">
        <v>138</v>
      </c>
      <c r="G48" s="376"/>
      <c r="H48" s="164">
        <f>'[1]Lakó és nem lakóép. építése'!$J$20</f>
        <v>1300</v>
      </c>
      <c r="I48" s="164">
        <f>'[1]Lakó és nem lakóép. építése'!$J$20</f>
        <v>1300</v>
      </c>
    </row>
    <row r="49" spans="1:9" ht="12.75">
      <c r="A49" s="429" t="s">
        <v>536</v>
      </c>
      <c r="B49" s="28"/>
      <c r="C49" s="29"/>
      <c r="D49" s="35"/>
      <c r="E49" s="85" t="s">
        <v>6</v>
      </c>
      <c r="F49" s="41" t="s">
        <v>1802</v>
      </c>
      <c r="G49" s="252"/>
      <c r="H49" s="164"/>
      <c r="I49" s="164">
        <v>49990</v>
      </c>
    </row>
    <row r="50" spans="1:9" ht="12.75">
      <c r="A50" s="429" t="s">
        <v>537</v>
      </c>
      <c r="B50" s="28"/>
      <c r="C50" s="29"/>
      <c r="D50" s="35"/>
      <c r="E50" s="85" t="s">
        <v>6</v>
      </c>
      <c r="F50" s="41" t="s">
        <v>1898</v>
      </c>
      <c r="G50" s="252"/>
      <c r="H50" s="164"/>
      <c r="I50" s="164">
        <v>2500</v>
      </c>
    </row>
    <row r="51" spans="1:9" ht="12.75">
      <c r="A51" s="429" t="s">
        <v>538</v>
      </c>
      <c r="B51" s="28"/>
      <c r="C51" s="29"/>
      <c r="D51" s="29"/>
      <c r="E51" s="29"/>
      <c r="F51" s="29"/>
      <c r="H51" s="158"/>
      <c r="I51" s="158"/>
    </row>
    <row r="52" spans="1:9" ht="12.75">
      <c r="A52" s="429" t="s">
        <v>539</v>
      </c>
      <c r="B52" s="28"/>
      <c r="C52" s="29"/>
      <c r="D52" s="75" t="s">
        <v>1431</v>
      </c>
      <c r="E52" s="63" t="s">
        <v>1436</v>
      </c>
      <c r="F52" s="42"/>
      <c r="G52" s="376"/>
      <c r="H52" s="158">
        <f>SUM(H53:H57)</f>
        <v>28009</v>
      </c>
      <c r="I52" s="158">
        <f>SUM(I53:I59)</f>
        <v>403904</v>
      </c>
    </row>
    <row r="53" spans="1:9" ht="12.75">
      <c r="A53" s="429" t="s">
        <v>540</v>
      </c>
      <c r="B53" s="28"/>
      <c r="C53" s="29"/>
      <c r="D53" s="29"/>
      <c r="E53" s="81" t="s">
        <v>6</v>
      </c>
      <c r="F53" s="154" t="s">
        <v>106</v>
      </c>
      <c r="G53" s="376"/>
      <c r="H53" s="164">
        <f>'[1]Lakó és nem lakóép. építése'!$J$27</f>
        <v>21013</v>
      </c>
      <c r="I53" s="164">
        <v>21596</v>
      </c>
    </row>
    <row r="54" spans="1:10" s="78" customFormat="1" ht="12.75">
      <c r="A54" s="429" t="s">
        <v>541</v>
      </c>
      <c r="B54" s="74"/>
      <c r="C54" s="75"/>
      <c r="D54" s="76"/>
      <c r="E54" s="85" t="s">
        <v>6</v>
      </c>
      <c r="F54" s="41" t="s">
        <v>341</v>
      </c>
      <c r="G54" s="378"/>
      <c r="H54" s="164">
        <f>'[1]Lakó és nem lakóép. építése'!$J$45</f>
        <v>5987</v>
      </c>
      <c r="I54" s="164">
        <f>'[1]Lakó és nem lakóép. építése'!$J$45</f>
        <v>5987</v>
      </c>
      <c r="J54" s="83"/>
    </row>
    <row r="55" spans="1:10" s="78" customFormat="1" ht="12.75">
      <c r="A55" s="429" t="s">
        <v>542</v>
      </c>
      <c r="B55" s="74"/>
      <c r="C55" s="75"/>
      <c r="D55" s="75"/>
      <c r="E55" s="84" t="s">
        <v>6</v>
      </c>
      <c r="F55" s="95" t="s">
        <v>233</v>
      </c>
      <c r="G55" s="378"/>
      <c r="H55" s="164">
        <f>'[1]Lakó és nem lakóép. építése'!$J$36</f>
        <v>69</v>
      </c>
      <c r="I55" s="164">
        <f>'[1]Lakó és nem lakóép. építése'!$J$36</f>
        <v>69</v>
      </c>
      <c r="J55" s="83"/>
    </row>
    <row r="56" spans="1:10" s="78" customFormat="1" ht="12.75">
      <c r="A56" s="429" t="s">
        <v>543</v>
      </c>
      <c r="B56" s="74"/>
      <c r="C56" s="75"/>
      <c r="D56" s="75"/>
      <c r="E56" s="84" t="s">
        <v>6</v>
      </c>
      <c r="F56" s="738" t="s">
        <v>234</v>
      </c>
      <c r="G56" s="739"/>
      <c r="H56" s="164">
        <f>'[1]Lakó és nem lakóép. építése'!$J$38</f>
        <v>130</v>
      </c>
      <c r="I56" s="164">
        <f>'[1]Lakó és nem lakóép. építése'!$J$38</f>
        <v>130</v>
      </c>
      <c r="J56" s="83"/>
    </row>
    <row r="57" spans="1:10" s="78" customFormat="1" ht="12.75">
      <c r="A57" s="429" t="s">
        <v>544</v>
      </c>
      <c r="B57" s="74"/>
      <c r="C57" s="75"/>
      <c r="D57" s="75"/>
      <c r="E57" s="84" t="s">
        <v>6</v>
      </c>
      <c r="F57" s="234" t="s">
        <v>235</v>
      </c>
      <c r="G57" s="378"/>
      <c r="H57" s="164">
        <f>'[1]Lakó és nem lakóép. építése'!$J$41</f>
        <v>810</v>
      </c>
      <c r="I57" s="164">
        <f>'[1]Lakó és nem lakóép. építése'!$J$41</f>
        <v>810</v>
      </c>
      <c r="J57" s="83"/>
    </row>
    <row r="58" spans="1:10" s="78" customFormat="1" ht="12.75">
      <c r="A58" s="429" t="s">
        <v>545</v>
      </c>
      <c r="B58" s="74"/>
      <c r="C58" s="75"/>
      <c r="D58" s="75"/>
      <c r="E58" s="85" t="s">
        <v>6</v>
      </c>
      <c r="F58" s="95" t="s">
        <v>1803</v>
      </c>
      <c r="G58" s="150"/>
      <c r="H58" s="164"/>
      <c r="I58" s="164">
        <v>302529</v>
      </c>
      <c r="J58" s="83"/>
    </row>
    <row r="59" spans="1:10" s="78" customFormat="1" ht="12.75">
      <c r="A59" s="429" t="s">
        <v>546</v>
      </c>
      <c r="B59" s="74"/>
      <c r="C59" s="75"/>
      <c r="D59" s="75"/>
      <c r="E59" s="85" t="s">
        <v>6</v>
      </c>
      <c r="F59" s="95" t="s">
        <v>1887</v>
      </c>
      <c r="G59" s="150"/>
      <c r="H59" s="164"/>
      <c r="I59" s="164">
        <v>72783</v>
      </c>
      <c r="J59" s="83"/>
    </row>
    <row r="60" spans="1:10" s="78" customFormat="1" ht="12.75">
      <c r="A60" s="429" t="s">
        <v>547</v>
      </c>
      <c r="B60" s="74"/>
      <c r="C60" s="75"/>
      <c r="D60" s="75"/>
      <c r="E60" s="84"/>
      <c r="F60" s="72"/>
      <c r="H60" s="164"/>
      <c r="I60" s="164"/>
      <c r="J60" s="83"/>
    </row>
    <row r="61" spans="1:10" s="78" customFormat="1" ht="12.75">
      <c r="A61" s="429" t="s">
        <v>548</v>
      </c>
      <c r="B61" s="74"/>
      <c r="C61" s="75"/>
      <c r="D61" s="75" t="s">
        <v>445</v>
      </c>
      <c r="E61" s="233" t="s">
        <v>1432</v>
      </c>
      <c r="F61" s="234"/>
      <c r="G61" s="379"/>
      <c r="H61" s="163">
        <f>SUM(H62)</f>
        <v>40750</v>
      </c>
      <c r="I61" s="163">
        <f>SUM(I62)</f>
        <v>40750</v>
      </c>
      <c r="J61" s="83"/>
    </row>
    <row r="62" spans="1:10" s="78" customFormat="1" ht="12.75">
      <c r="A62" s="429" t="s">
        <v>549</v>
      </c>
      <c r="B62" s="74"/>
      <c r="C62" s="75"/>
      <c r="D62" s="75"/>
      <c r="E62" s="384" t="s">
        <v>447</v>
      </c>
      <c r="F62" s="106" t="s">
        <v>1433</v>
      </c>
      <c r="G62" s="378"/>
      <c r="H62" s="163">
        <f>SUM(H63:H64)</f>
        <v>40750</v>
      </c>
      <c r="I62" s="163">
        <f>SUM(I63:I64)</f>
        <v>40750</v>
      </c>
      <c r="J62" s="83"/>
    </row>
    <row r="63" spans="1:10" s="71" customFormat="1" ht="12.75">
      <c r="A63" s="429" t="s">
        <v>550</v>
      </c>
      <c r="B63" s="70"/>
      <c r="C63" s="43"/>
      <c r="D63" s="67"/>
      <c r="F63" s="58" t="s">
        <v>6</v>
      </c>
      <c r="G63" s="154" t="s">
        <v>236</v>
      </c>
      <c r="H63" s="164">
        <f>'[1]Lakó és nem lakóép. építése'!$J$54</f>
        <v>31008</v>
      </c>
      <c r="I63" s="164">
        <f>'[1]Lakó és nem lakóép. építése'!$J$54</f>
        <v>31008</v>
      </c>
      <c r="J63" s="673"/>
    </row>
    <row r="64" spans="1:10" s="71" customFormat="1" ht="12.75">
      <c r="A64" s="429" t="s">
        <v>551</v>
      </c>
      <c r="B64" s="70"/>
      <c r="C64" s="43"/>
      <c r="D64" s="67"/>
      <c r="F64" s="58" t="s">
        <v>6</v>
      </c>
      <c r="G64" s="154" t="s">
        <v>342</v>
      </c>
      <c r="H64" s="166">
        <f>'[1]Lakó és nem lakóép. építése'!$J$62</f>
        <v>9742</v>
      </c>
      <c r="I64" s="166">
        <f>'[1]Lakó és nem lakóép. építése'!$J$62</f>
        <v>9742</v>
      </c>
      <c r="J64" s="673"/>
    </row>
    <row r="65" spans="1:10" s="78" customFormat="1" ht="13.5" thickBot="1">
      <c r="A65" s="430" t="s">
        <v>552</v>
      </c>
      <c r="B65" s="122"/>
      <c r="C65" s="117"/>
      <c r="D65" s="117"/>
      <c r="E65" s="117"/>
      <c r="F65" s="239"/>
      <c r="G65" s="206"/>
      <c r="H65" s="176"/>
      <c r="I65" s="176"/>
      <c r="J65" s="83"/>
    </row>
    <row r="66" spans="1:10" s="24" customFormat="1" ht="13.5" thickBot="1">
      <c r="A66" s="431" t="s">
        <v>553</v>
      </c>
      <c r="B66" s="387"/>
      <c r="C66" s="388" t="s">
        <v>212</v>
      </c>
      <c r="D66" s="389"/>
      <c r="E66" s="389"/>
      <c r="F66" s="389"/>
      <c r="G66" s="389"/>
      <c r="H66" s="390">
        <f>SUM(H68)</f>
        <v>13276</v>
      </c>
      <c r="I66" s="390">
        <f>SUM(I68)</f>
        <v>25808</v>
      </c>
      <c r="J66" s="670">
        <f>SUM(I66,I77,I83,I87,I91)</f>
        <v>100288</v>
      </c>
    </row>
    <row r="67" spans="1:9" ht="12.75">
      <c r="A67" s="429" t="s">
        <v>554</v>
      </c>
      <c r="B67" s="28"/>
      <c r="C67" s="29"/>
      <c r="D67" s="32"/>
      <c r="E67" s="46"/>
      <c r="F67" s="29"/>
      <c r="G67" s="29"/>
      <c r="H67" s="231"/>
      <c r="I67" s="231"/>
    </row>
    <row r="68" spans="1:9" ht="12.75">
      <c r="A68" s="429" t="s">
        <v>555</v>
      </c>
      <c r="B68" s="28"/>
      <c r="C68" s="32" t="s">
        <v>29</v>
      </c>
      <c r="D68" s="33" t="s">
        <v>121</v>
      </c>
      <c r="E68" s="34"/>
      <c r="F68" s="34"/>
      <c r="G68" s="376"/>
      <c r="H68" s="159">
        <f>SUM(H69+H73)</f>
        <v>13276</v>
      </c>
      <c r="I68" s="159">
        <f>SUM(I69+I73)</f>
        <v>25808</v>
      </c>
    </row>
    <row r="69" spans="1:9" ht="12.75">
      <c r="A69" s="429" t="s">
        <v>556</v>
      </c>
      <c r="B69" s="28"/>
      <c r="C69" s="29"/>
      <c r="D69" s="75" t="s">
        <v>202</v>
      </c>
      <c r="E69" s="62" t="s">
        <v>1423</v>
      </c>
      <c r="F69" s="31"/>
      <c r="G69" s="376"/>
      <c r="H69" s="158">
        <f>SUM(H70:H71)</f>
        <v>2823</v>
      </c>
      <c r="I69" s="158">
        <f>SUM(I70:I71)</f>
        <v>2823</v>
      </c>
    </row>
    <row r="70" spans="1:9" ht="12.75">
      <c r="A70" s="429" t="s">
        <v>557</v>
      </c>
      <c r="B70" s="28"/>
      <c r="C70" s="29"/>
      <c r="D70" s="29"/>
      <c r="E70" s="80" t="s">
        <v>6</v>
      </c>
      <c r="F70" s="732" t="s">
        <v>343</v>
      </c>
      <c r="G70" s="733"/>
      <c r="H70" s="164">
        <f>'[1]Út,autópálya építés'!$J$16</f>
        <v>2780</v>
      </c>
      <c r="I70" s="164">
        <f>'[1]Út,autópálya építés'!$J$16</f>
        <v>2780</v>
      </c>
    </row>
    <row r="71" spans="1:9" ht="12.75">
      <c r="A71" s="429" t="s">
        <v>558</v>
      </c>
      <c r="B71" s="28"/>
      <c r="C71" s="29"/>
      <c r="D71" s="29"/>
      <c r="E71" s="38" t="s">
        <v>6</v>
      </c>
      <c r="F71" s="732" t="s">
        <v>237</v>
      </c>
      <c r="G71" s="733"/>
      <c r="H71" s="164">
        <f>'[1]Út,autópálya építés'!$J$10</f>
        <v>43</v>
      </c>
      <c r="I71" s="164">
        <f>'[1]Út,autópálya építés'!$J$10</f>
        <v>43</v>
      </c>
    </row>
    <row r="72" spans="1:9" ht="12.75">
      <c r="A72" s="429" t="s">
        <v>559</v>
      </c>
      <c r="B72" s="28"/>
      <c r="C72" s="29"/>
      <c r="D72" s="29"/>
      <c r="E72" s="80"/>
      <c r="F72" s="198"/>
      <c r="G72" s="236"/>
      <c r="H72" s="158"/>
      <c r="I72" s="158"/>
    </row>
    <row r="73" spans="1:9" ht="12.75">
      <c r="A73" s="429" t="s">
        <v>560</v>
      </c>
      <c r="B73" s="102"/>
      <c r="C73" s="103"/>
      <c r="D73" s="75" t="s">
        <v>1431</v>
      </c>
      <c r="E73" s="63" t="s">
        <v>1436</v>
      </c>
      <c r="F73" s="237"/>
      <c r="G73" s="376"/>
      <c r="H73" s="158">
        <f>SUM(H74:H74)</f>
        <v>10453</v>
      </c>
      <c r="I73" s="158">
        <f>SUM(I74:I75)</f>
        <v>22985</v>
      </c>
    </row>
    <row r="74" spans="1:9" ht="12.75">
      <c r="A74" s="429" t="s">
        <v>561</v>
      </c>
      <c r="B74" s="28"/>
      <c r="C74" s="29"/>
      <c r="D74" s="29"/>
      <c r="E74" s="80" t="s">
        <v>6</v>
      </c>
      <c r="F74" s="178" t="s">
        <v>288</v>
      </c>
      <c r="G74" s="376"/>
      <c r="H74" s="166">
        <f>'[1]Út,autópálya építés'!$J$27</f>
        <v>10453</v>
      </c>
      <c r="I74" s="166">
        <v>16776</v>
      </c>
    </row>
    <row r="75" spans="1:9" ht="12.75">
      <c r="A75" s="429" t="s">
        <v>562</v>
      </c>
      <c r="B75" s="28"/>
      <c r="C75" s="29"/>
      <c r="D75" s="29"/>
      <c r="E75" s="80" t="s">
        <v>6</v>
      </c>
      <c r="F75" s="178" t="s">
        <v>1899</v>
      </c>
      <c r="G75" s="376"/>
      <c r="H75" s="166"/>
      <c r="I75" s="166">
        <v>6209</v>
      </c>
    </row>
    <row r="76" spans="1:9" ht="13.5" thickBot="1">
      <c r="A76" s="429" t="s">
        <v>563</v>
      </c>
      <c r="B76" s="28"/>
      <c r="C76" s="29"/>
      <c r="D76" s="29"/>
      <c r="E76" s="29"/>
      <c r="F76" s="80"/>
      <c r="G76" s="198"/>
      <c r="H76" s="160"/>
      <c r="I76" s="160"/>
    </row>
    <row r="77" spans="1:10" s="24" customFormat="1" ht="13.5" thickBot="1">
      <c r="A77" s="430" t="s">
        <v>564</v>
      </c>
      <c r="B77" s="37"/>
      <c r="C77" s="57" t="s">
        <v>227</v>
      </c>
      <c r="D77" s="27"/>
      <c r="E77" s="27"/>
      <c r="F77" s="27"/>
      <c r="G77" s="27"/>
      <c r="H77" s="156">
        <f aca="true" t="shared" si="0" ref="H77:I80">SUM(H78)</f>
        <v>4200</v>
      </c>
      <c r="I77" s="156">
        <f t="shared" si="0"/>
        <v>4200</v>
      </c>
      <c r="J77" s="83"/>
    </row>
    <row r="78" spans="1:9" s="83" customFormat="1" ht="12.75">
      <c r="A78" s="429" t="s">
        <v>565</v>
      </c>
      <c r="B78" s="99"/>
      <c r="C78" s="112" t="s">
        <v>0</v>
      </c>
      <c r="D78" s="113" t="s">
        <v>203</v>
      </c>
      <c r="E78" s="113"/>
      <c r="F78" s="113"/>
      <c r="G78" s="380"/>
      <c r="H78" s="161">
        <f t="shared" si="0"/>
        <v>4200</v>
      </c>
      <c r="I78" s="161">
        <f t="shared" si="0"/>
        <v>4200</v>
      </c>
    </row>
    <row r="79" spans="1:9" ht="12.75">
      <c r="A79" s="429" t="s">
        <v>566</v>
      </c>
      <c r="B79" s="28"/>
      <c r="C79" s="29"/>
      <c r="D79" s="369" t="s">
        <v>208</v>
      </c>
      <c r="E79" s="62" t="s">
        <v>1424</v>
      </c>
      <c r="F79" s="31"/>
      <c r="G79" s="376"/>
      <c r="H79" s="158">
        <f t="shared" si="0"/>
        <v>4200</v>
      </c>
      <c r="I79" s="158">
        <f t="shared" si="0"/>
        <v>4200</v>
      </c>
    </row>
    <row r="80" spans="1:9" ht="12.75">
      <c r="A80" s="429" t="s">
        <v>567</v>
      </c>
      <c r="B80" s="28"/>
      <c r="C80" s="29"/>
      <c r="D80" s="369"/>
      <c r="E80" s="75" t="s">
        <v>479</v>
      </c>
      <c r="F80" s="62" t="s">
        <v>1444</v>
      </c>
      <c r="G80" s="376"/>
      <c r="H80" s="158">
        <f t="shared" si="0"/>
        <v>4200</v>
      </c>
      <c r="I80" s="158">
        <f t="shared" si="0"/>
        <v>4200</v>
      </c>
    </row>
    <row r="81" spans="1:10" s="71" customFormat="1" ht="12.75">
      <c r="A81" s="429" t="s">
        <v>568</v>
      </c>
      <c r="B81" s="70"/>
      <c r="C81" s="43"/>
      <c r="D81" s="235"/>
      <c r="F81" s="58" t="s">
        <v>6</v>
      </c>
      <c r="G81" s="151" t="s">
        <v>94</v>
      </c>
      <c r="H81" s="164">
        <f>'[1]Városi személyszállítás'!$H$9</f>
        <v>4200</v>
      </c>
      <c r="I81" s="164">
        <f>'[1]Városi személyszállítás'!$H$9</f>
        <v>4200</v>
      </c>
      <c r="J81" s="673"/>
    </row>
    <row r="82" spans="1:9" ht="13.5" thickBot="1">
      <c r="A82" s="429" t="s">
        <v>569</v>
      </c>
      <c r="B82" s="28"/>
      <c r="C82" s="29"/>
      <c r="D82" s="29"/>
      <c r="E82" s="29"/>
      <c r="F82" s="29"/>
      <c r="G82" s="29"/>
      <c r="H82" s="158"/>
      <c r="I82" s="158"/>
    </row>
    <row r="83" spans="1:10" s="24" customFormat="1" ht="13.5" thickBot="1">
      <c r="A83" s="429" t="s">
        <v>570</v>
      </c>
      <c r="B83" s="37"/>
      <c r="C83" s="57" t="s">
        <v>211</v>
      </c>
      <c r="D83" s="27"/>
      <c r="E83" s="27"/>
      <c r="F83" s="27"/>
      <c r="G83" s="27"/>
      <c r="H83" s="156">
        <f>SUM(H84)</f>
        <v>31200</v>
      </c>
      <c r="I83" s="156">
        <f>SUM(I84)</f>
        <v>24991</v>
      </c>
      <c r="J83" s="83"/>
    </row>
    <row r="84" spans="1:9" s="83" customFormat="1" ht="12.75">
      <c r="A84" s="429" t="s">
        <v>571</v>
      </c>
      <c r="B84" s="99"/>
      <c r="C84" s="112" t="s">
        <v>0</v>
      </c>
      <c r="D84" s="113" t="s">
        <v>203</v>
      </c>
      <c r="E84" s="113"/>
      <c r="F84" s="33"/>
      <c r="G84" s="113"/>
      <c r="H84" s="161">
        <f>SUM(H85)</f>
        <v>31200</v>
      </c>
      <c r="I84" s="161">
        <f>SUM(I85)</f>
        <v>24991</v>
      </c>
    </row>
    <row r="85" spans="1:9" ht="12.75">
      <c r="A85" s="429" t="s">
        <v>572</v>
      </c>
      <c r="B85" s="28"/>
      <c r="C85" s="29"/>
      <c r="D85" s="369" t="s">
        <v>207</v>
      </c>
      <c r="E85" s="62" t="s">
        <v>1422</v>
      </c>
      <c r="F85" s="34"/>
      <c r="G85" s="31"/>
      <c r="H85" s="158">
        <f>'[1]Utak üzemeltetése'!$J$26</f>
        <v>31200</v>
      </c>
      <c r="I85" s="158">
        <v>24991</v>
      </c>
    </row>
    <row r="86" spans="1:9" ht="13.5" thickBot="1">
      <c r="A86" s="429" t="s">
        <v>573</v>
      </c>
      <c r="B86" s="28"/>
      <c r="C86" s="29"/>
      <c r="D86" s="29"/>
      <c r="E86" s="29"/>
      <c r="F86" s="29"/>
      <c r="G86" s="29"/>
      <c r="H86" s="158"/>
      <c r="I86" s="158"/>
    </row>
    <row r="87" spans="1:10" s="24" customFormat="1" ht="13.5" thickBot="1">
      <c r="A87" s="429" t="s">
        <v>574</v>
      </c>
      <c r="B87" s="37"/>
      <c r="C87" s="57" t="s">
        <v>228</v>
      </c>
      <c r="D87" s="27"/>
      <c r="E87" s="27"/>
      <c r="F87" s="27"/>
      <c r="G87" s="27"/>
      <c r="H87" s="156">
        <f>SUM(H88)</f>
        <v>5285</v>
      </c>
      <c r="I87" s="156">
        <f>SUM(I88)</f>
        <v>5285</v>
      </c>
      <c r="J87" s="83"/>
    </row>
    <row r="88" spans="1:9" s="83" customFormat="1" ht="12.75">
      <c r="A88" s="429" t="s">
        <v>575</v>
      </c>
      <c r="B88" s="99"/>
      <c r="C88" s="112" t="s">
        <v>0</v>
      </c>
      <c r="D88" s="113" t="s">
        <v>203</v>
      </c>
      <c r="E88" s="113"/>
      <c r="F88" s="33"/>
      <c r="G88" s="113"/>
      <c r="H88" s="161">
        <f>SUM(H89)</f>
        <v>5285</v>
      </c>
      <c r="I88" s="161">
        <f>SUM(I89)</f>
        <v>5285</v>
      </c>
    </row>
    <row r="89" spans="1:9" ht="12.75">
      <c r="A89" s="429" t="s">
        <v>576</v>
      </c>
      <c r="B89" s="28"/>
      <c r="C89" s="29"/>
      <c r="D89" s="369" t="s">
        <v>207</v>
      </c>
      <c r="E89" s="62" t="s">
        <v>1422</v>
      </c>
      <c r="F89" s="34"/>
      <c r="G89" s="31"/>
      <c r="H89" s="158">
        <f>'[1]Garázs üzem.'!$J$26</f>
        <v>5285</v>
      </c>
      <c r="I89" s="158">
        <f>'[1]Garázs üzem.'!$J$26</f>
        <v>5285</v>
      </c>
    </row>
    <row r="90" spans="1:9" ht="13.5" thickBot="1">
      <c r="A90" s="429" t="s">
        <v>577</v>
      </c>
      <c r="B90" s="28"/>
      <c r="C90" s="29"/>
      <c r="D90" s="29"/>
      <c r="E90" s="29"/>
      <c r="F90" s="29"/>
      <c r="G90" s="29"/>
      <c r="H90" s="158"/>
      <c r="I90" s="158"/>
    </row>
    <row r="91" spans="1:10" s="24" customFormat="1" ht="13.5" thickBot="1">
      <c r="A91" s="429" t="s">
        <v>578</v>
      </c>
      <c r="B91" s="37"/>
      <c r="C91" s="57" t="s">
        <v>314</v>
      </c>
      <c r="D91" s="27"/>
      <c r="E91" s="27"/>
      <c r="F91" s="27"/>
      <c r="G91" s="27"/>
      <c r="H91" s="156">
        <f>SUM(H92)</f>
        <v>40587</v>
      </c>
      <c r="I91" s="156">
        <f>SUM(I92)</f>
        <v>40004</v>
      </c>
      <c r="J91" s="83"/>
    </row>
    <row r="92" spans="1:9" ht="12.75">
      <c r="A92" s="429" t="s">
        <v>579</v>
      </c>
      <c r="B92" s="25"/>
      <c r="C92" s="32" t="s">
        <v>0</v>
      </c>
      <c r="D92" s="33" t="s">
        <v>203</v>
      </c>
      <c r="E92" s="34"/>
      <c r="F92" s="34"/>
      <c r="G92" s="34"/>
      <c r="H92" s="157">
        <f>SUM(H93)</f>
        <v>40587</v>
      </c>
      <c r="I92" s="157">
        <f>SUM(I93)</f>
        <v>40004</v>
      </c>
    </row>
    <row r="93" spans="1:9" ht="12.75">
      <c r="A93" s="429" t="s">
        <v>580</v>
      </c>
      <c r="B93" s="28"/>
      <c r="C93" s="29"/>
      <c r="D93" s="75" t="s">
        <v>207</v>
      </c>
      <c r="E93" s="63" t="s">
        <v>1422</v>
      </c>
      <c r="F93" s="34"/>
      <c r="G93" s="34"/>
      <c r="H93" s="158">
        <f>'[1]Lakóingatl.bérbeadása,üzem.'!$J$28</f>
        <v>40587</v>
      </c>
      <c r="I93" s="158">
        <v>40004</v>
      </c>
    </row>
    <row r="94" spans="1:9" ht="13.5" thickBot="1">
      <c r="A94" s="430" t="s">
        <v>581</v>
      </c>
      <c r="B94" s="39"/>
      <c r="C94" s="40"/>
      <c r="D94" s="40"/>
      <c r="E94" s="40"/>
      <c r="F94" s="205"/>
      <c r="G94" s="206"/>
      <c r="H94" s="162"/>
      <c r="I94" s="162"/>
    </row>
    <row r="95" spans="1:10" s="24" customFormat="1" ht="13.5" thickBot="1">
      <c r="A95" s="431" t="s">
        <v>582</v>
      </c>
      <c r="B95" s="387"/>
      <c r="C95" s="388" t="s">
        <v>213</v>
      </c>
      <c r="D95" s="389"/>
      <c r="E95" s="389"/>
      <c r="F95" s="391"/>
      <c r="G95" s="392"/>
      <c r="H95" s="390">
        <f>SUM(H96)</f>
        <v>45926</v>
      </c>
      <c r="I95" s="390">
        <f>SUM(I96)</f>
        <v>51011</v>
      </c>
      <c r="J95" s="670">
        <f>SUM(I95,I99,I106,I114,I120)</f>
        <v>198377</v>
      </c>
    </row>
    <row r="96" spans="1:9" ht="12.75">
      <c r="A96" s="429" t="s">
        <v>583</v>
      </c>
      <c r="B96" s="114"/>
      <c r="C96" s="112" t="s">
        <v>0</v>
      </c>
      <c r="D96" s="113" t="s">
        <v>203</v>
      </c>
      <c r="E96" s="116"/>
      <c r="F96" s="34"/>
      <c r="G96" s="116"/>
      <c r="H96" s="161">
        <f>SUM(H97)</f>
        <v>45926</v>
      </c>
      <c r="I96" s="161">
        <f>SUM(I97)</f>
        <v>51011</v>
      </c>
    </row>
    <row r="97" spans="1:9" ht="12.75">
      <c r="A97" s="429" t="s">
        <v>584</v>
      </c>
      <c r="B97" s="28"/>
      <c r="C97" s="29"/>
      <c r="D97" s="75" t="s">
        <v>207</v>
      </c>
      <c r="E97" s="63" t="s">
        <v>1422</v>
      </c>
      <c r="F97" s="34"/>
      <c r="G97" s="34"/>
      <c r="H97" s="158">
        <f>SUM('[1]Nem lakóing.bérbeadása,üzem.'!$J$65)</f>
        <v>45926</v>
      </c>
      <c r="I97" s="158">
        <v>51011</v>
      </c>
    </row>
    <row r="98" spans="1:9" ht="13.5" thickBot="1">
      <c r="A98" s="429" t="s">
        <v>585</v>
      </c>
      <c r="B98" s="28"/>
      <c r="C98" s="29"/>
      <c r="D98" s="29"/>
      <c r="E98" s="29"/>
      <c r="F98" s="29"/>
      <c r="G98" s="29"/>
      <c r="H98" s="158"/>
      <c r="I98" s="158"/>
    </row>
    <row r="99" spans="1:9" s="83" customFormat="1" ht="13.5" thickBot="1">
      <c r="A99" s="429" t="s">
        <v>586</v>
      </c>
      <c r="B99" s="56"/>
      <c r="C99" s="57" t="s">
        <v>222</v>
      </c>
      <c r="D99" s="57"/>
      <c r="E99" s="57"/>
      <c r="F99" s="57"/>
      <c r="G99" s="57"/>
      <c r="H99" s="156">
        <f>SUM(H101)</f>
        <v>3399</v>
      </c>
      <c r="I99" s="156">
        <f>SUM(I101)</f>
        <v>3399</v>
      </c>
    </row>
    <row r="100" spans="1:10" s="24" customFormat="1" ht="12.75">
      <c r="A100" s="429" t="s">
        <v>587</v>
      </c>
      <c r="B100" s="25"/>
      <c r="C100" s="23"/>
      <c r="D100" s="23"/>
      <c r="E100" s="23"/>
      <c r="F100" s="23"/>
      <c r="G100" s="23"/>
      <c r="H100" s="169"/>
      <c r="I100" s="169"/>
      <c r="J100" s="83"/>
    </row>
    <row r="101" spans="1:9" ht="12.75">
      <c r="A101" s="429" t="s">
        <v>588</v>
      </c>
      <c r="B101" s="25"/>
      <c r="C101" s="32" t="s">
        <v>0</v>
      </c>
      <c r="D101" s="33" t="s">
        <v>203</v>
      </c>
      <c r="E101" s="34"/>
      <c r="F101" s="34"/>
      <c r="G101" s="34"/>
      <c r="H101" s="159">
        <f>SUM(H102:H104)</f>
        <v>3399</v>
      </c>
      <c r="I101" s="159">
        <f>SUM(I102:I104)</f>
        <v>3399</v>
      </c>
    </row>
    <row r="102" spans="1:9" ht="12.75">
      <c r="A102" s="429" t="s">
        <v>589</v>
      </c>
      <c r="B102" s="28"/>
      <c r="C102" s="29"/>
      <c r="D102" s="75" t="s">
        <v>115</v>
      </c>
      <c r="E102" s="62" t="s">
        <v>10</v>
      </c>
      <c r="F102" s="34"/>
      <c r="G102" s="31"/>
      <c r="H102" s="158">
        <f>'[1]Állateü. ellátás'!$J$18</f>
        <v>70</v>
      </c>
      <c r="I102" s="158">
        <f>'[1]Állateü. ellátás'!$J$18</f>
        <v>70</v>
      </c>
    </row>
    <row r="103" spans="1:9" ht="12.75">
      <c r="A103" s="429" t="s">
        <v>590</v>
      </c>
      <c r="B103" s="28"/>
      <c r="C103" s="29"/>
      <c r="D103" s="75" t="s">
        <v>116</v>
      </c>
      <c r="E103" s="62" t="s">
        <v>14</v>
      </c>
      <c r="F103" s="34"/>
      <c r="G103" s="31"/>
      <c r="H103" s="158">
        <f>'[1]Állateü. ellátás'!$J$21</f>
        <v>19</v>
      </c>
      <c r="I103" s="158">
        <f>'[1]Állateü. ellátás'!$J$21</f>
        <v>19</v>
      </c>
    </row>
    <row r="104" spans="1:9" ht="12.75">
      <c r="A104" s="429" t="s">
        <v>591</v>
      </c>
      <c r="B104" s="28"/>
      <c r="C104" s="29"/>
      <c r="D104" s="75" t="s">
        <v>207</v>
      </c>
      <c r="E104" s="62" t="s">
        <v>1422</v>
      </c>
      <c r="F104" s="34"/>
      <c r="G104" s="31"/>
      <c r="H104" s="158">
        <f>'[1]Állateü. ellátás'!$J$16</f>
        <v>3310</v>
      </c>
      <c r="I104" s="158">
        <f>'[1]Állateü. ellátás'!$J$16</f>
        <v>3310</v>
      </c>
    </row>
    <row r="105" spans="1:9" ht="13.5" thickBot="1">
      <c r="A105" s="429" t="s">
        <v>592</v>
      </c>
      <c r="B105" s="39"/>
      <c r="C105" s="40"/>
      <c r="D105" s="40"/>
      <c r="E105" s="40"/>
      <c r="F105" s="40"/>
      <c r="G105" s="40"/>
      <c r="H105" s="162"/>
      <c r="I105" s="162"/>
    </row>
    <row r="106" spans="1:10" s="24" customFormat="1" ht="13.5" thickBot="1">
      <c r="A106" s="429" t="s">
        <v>593</v>
      </c>
      <c r="B106" s="26"/>
      <c r="C106" s="57" t="s">
        <v>210</v>
      </c>
      <c r="D106" s="27"/>
      <c r="E106" s="27"/>
      <c r="F106" s="27"/>
      <c r="G106" s="27"/>
      <c r="H106" s="156">
        <f>SUM(H107+H110)</f>
        <v>42240</v>
      </c>
      <c r="I106" s="156">
        <f>SUM(I107+I110)</f>
        <v>42240</v>
      </c>
      <c r="J106" s="83"/>
    </row>
    <row r="107" spans="1:9" s="83" customFormat="1" ht="12.75">
      <c r="A107" s="429" t="s">
        <v>594</v>
      </c>
      <c r="B107" s="82"/>
      <c r="C107" s="32" t="s">
        <v>0</v>
      </c>
      <c r="D107" s="33" t="s">
        <v>203</v>
      </c>
      <c r="E107" s="33"/>
      <c r="F107" s="33"/>
      <c r="G107" s="380"/>
      <c r="H107" s="157">
        <f>SUM(H108)</f>
        <v>42200</v>
      </c>
      <c r="I107" s="157">
        <f>SUM(I108)</f>
        <v>42200</v>
      </c>
    </row>
    <row r="108" spans="1:9" ht="12.75">
      <c r="A108" s="429" t="s">
        <v>595</v>
      </c>
      <c r="B108" s="28"/>
      <c r="C108" s="29"/>
      <c r="D108" s="369" t="s">
        <v>207</v>
      </c>
      <c r="E108" s="62" t="s">
        <v>1422</v>
      </c>
      <c r="F108" s="31"/>
      <c r="G108" s="376"/>
      <c r="H108" s="158">
        <f>'[1]Zöldter.kezelés'!$J$38</f>
        <v>42200</v>
      </c>
      <c r="I108" s="158">
        <f>'[1]Zöldter.kezelés'!$J$38</f>
        <v>42200</v>
      </c>
    </row>
    <row r="109" spans="1:9" ht="12.75">
      <c r="A109" s="429" t="s">
        <v>596</v>
      </c>
      <c r="B109" s="28"/>
      <c r="C109" s="29"/>
      <c r="D109" s="30"/>
      <c r="E109" s="34"/>
      <c r="F109" s="34"/>
      <c r="G109" s="376"/>
      <c r="H109" s="158"/>
      <c r="I109" s="158"/>
    </row>
    <row r="110" spans="1:9" s="83" customFormat="1" ht="12.75">
      <c r="A110" s="429" t="s">
        <v>597</v>
      </c>
      <c r="B110" s="82"/>
      <c r="C110" s="32" t="s">
        <v>29</v>
      </c>
      <c r="D110" s="33" t="s">
        <v>121</v>
      </c>
      <c r="E110" s="33"/>
      <c r="F110" s="33"/>
      <c r="G110" s="380"/>
      <c r="H110" s="159">
        <f>SUM(H111)</f>
        <v>40</v>
      </c>
      <c r="I110" s="159">
        <f>SUM(I111)</f>
        <v>40</v>
      </c>
    </row>
    <row r="111" spans="1:9" ht="12.75">
      <c r="A111" s="429" t="s">
        <v>598</v>
      </c>
      <c r="B111" s="28"/>
      <c r="C111" s="29"/>
      <c r="D111" s="75" t="s">
        <v>202</v>
      </c>
      <c r="E111" s="63" t="s">
        <v>1423</v>
      </c>
      <c r="F111" s="34"/>
      <c r="G111" s="376"/>
      <c r="H111" s="158">
        <f>SUM(H112:H112)</f>
        <v>40</v>
      </c>
      <c r="I111" s="158">
        <f>SUM(I112:I112)</f>
        <v>40</v>
      </c>
    </row>
    <row r="112" spans="1:10" s="71" customFormat="1" ht="12.75">
      <c r="A112" s="429" t="s">
        <v>599</v>
      </c>
      <c r="B112" s="70"/>
      <c r="C112" s="43"/>
      <c r="D112" s="67"/>
      <c r="E112" s="58" t="s">
        <v>6</v>
      </c>
      <c r="F112" s="47" t="s">
        <v>344</v>
      </c>
      <c r="G112" s="377"/>
      <c r="H112" s="164">
        <f>'[1]Zöldter.kezelés'!$J$42</f>
        <v>40</v>
      </c>
      <c r="I112" s="164">
        <f>'[1]Zöldter.kezelés'!$J$42</f>
        <v>40</v>
      </c>
      <c r="J112" s="673"/>
    </row>
    <row r="113" spans="1:9" ht="13.5" thickBot="1">
      <c r="A113" s="429" t="s">
        <v>600</v>
      </c>
      <c r="B113" s="28"/>
      <c r="C113" s="29"/>
      <c r="D113" s="29"/>
      <c r="E113" s="35"/>
      <c r="F113" s="29"/>
      <c r="G113" s="29"/>
      <c r="H113" s="160"/>
      <c r="I113" s="160"/>
    </row>
    <row r="114" spans="1:9" s="83" customFormat="1" ht="13.5" thickBot="1">
      <c r="A114" s="429" t="s">
        <v>601</v>
      </c>
      <c r="B114" s="56"/>
      <c r="C114" s="57" t="s">
        <v>229</v>
      </c>
      <c r="D114" s="57"/>
      <c r="E114" s="57"/>
      <c r="F114" s="57"/>
      <c r="G114" s="57"/>
      <c r="H114" s="156">
        <f>SUM(H116)</f>
        <v>29316</v>
      </c>
      <c r="I114" s="156">
        <f>SUM(I116)</f>
        <v>29316</v>
      </c>
    </row>
    <row r="115" spans="1:10" s="24" customFormat="1" ht="12.75">
      <c r="A115" s="429" t="s">
        <v>602</v>
      </c>
      <c r="B115" s="25"/>
      <c r="C115" s="23"/>
      <c r="D115" s="23"/>
      <c r="E115" s="23"/>
      <c r="F115" s="23"/>
      <c r="G115" s="23"/>
      <c r="H115" s="169"/>
      <c r="I115" s="169"/>
      <c r="J115" s="83"/>
    </row>
    <row r="116" spans="1:9" ht="12.75">
      <c r="A116" s="429" t="s">
        <v>603</v>
      </c>
      <c r="B116" s="25"/>
      <c r="C116" s="32" t="s">
        <v>0</v>
      </c>
      <c r="D116" s="33" t="s">
        <v>203</v>
      </c>
      <c r="E116" s="34"/>
      <c r="F116" s="34"/>
      <c r="G116" s="34"/>
      <c r="H116" s="159">
        <f>SUM(H117:H118)</f>
        <v>29316</v>
      </c>
      <c r="I116" s="159">
        <f>SUM(I117:I118)</f>
        <v>29316</v>
      </c>
    </row>
    <row r="117" spans="1:9" ht="12.75">
      <c r="A117" s="429" t="s">
        <v>604</v>
      </c>
      <c r="B117" s="28"/>
      <c r="C117" s="29"/>
      <c r="D117" s="75" t="s">
        <v>115</v>
      </c>
      <c r="E117" s="62" t="s">
        <v>10</v>
      </c>
      <c r="F117" s="34"/>
      <c r="G117" s="31"/>
      <c r="H117" s="158">
        <f>'[1]Önkormányzati jogalkotás'!$G$23</f>
        <v>23185</v>
      </c>
      <c r="I117" s="158">
        <f>'[1]Önkormányzati jogalkotás'!$G$23</f>
        <v>23185</v>
      </c>
    </row>
    <row r="118" spans="1:9" ht="12.75">
      <c r="A118" s="429" t="s">
        <v>605</v>
      </c>
      <c r="B118" s="28"/>
      <c r="C118" s="29"/>
      <c r="D118" s="75" t="s">
        <v>116</v>
      </c>
      <c r="E118" s="62" t="s">
        <v>14</v>
      </c>
      <c r="F118" s="34"/>
      <c r="G118" s="31"/>
      <c r="H118" s="158">
        <f>'[1]Önkormányzati jogalkotás'!$G$36</f>
        <v>6131</v>
      </c>
      <c r="I118" s="158">
        <f>'[1]Önkormányzati jogalkotás'!$G$36</f>
        <v>6131</v>
      </c>
    </row>
    <row r="119" spans="1:9" ht="13.5" thickBot="1">
      <c r="A119" s="429" t="s">
        <v>606</v>
      </c>
      <c r="B119" s="39"/>
      <c r="C119" s="40"/>
      <c r="D119" s="40"/>
      <c r="E119" s="40"/>
      <c r="F119" s="40"/>
      <c r="G119" s="40"/>
      <c r="H119" s="162"/>
      <c r="I119" s="162"/>
    </row>
    <row r="120" spans="1:10" s="24" customFormat="1" ht="13.5" thickBot="1">
      <c r="A120" s="429" t="s">
        <v>607</v>
      </c>
      <c r="B120" s="37"/>
      <c r="C120" s="57" t="s">
        <v>215</v>
      </c>
      <c r="D120" s="27"/>
      <c r="E120" s="27"/>
      <c r="F120" s="27"/>
      <c r="G120" s="27"/>
      <c r="H120" s="156">
        <f>SUM(H121,H126)</f>
        <v>71856</v>
      </c>
      <c r="I120" s="156">
        <f>SUM(I121,I126)</f>
        <v>72411</v>
      </c>
      <c r="J120" s="83"/>
    </row>
    <row r="121" spans="1:9" ht="12.75">
      <c r="A121" s="429" t="s">
        <v>608</v>
      </c>
      <c r="B121" s="114"/>
      <c r="C121" s="112" t="s">
        <v>0</v>
      </c>
      <c r="D121" s="113" t="s">
        <v>203</v>
      </c>
      <c r="E121" s="116"/>
      <c r="F121" s="116"/>
      <c r="G121" s="376"/>
      <c r="H121" s="161">
        <f>SUM(H122+H123+H124)</f>
        <v>71706</v>
      </c>
      <c r="I121" s="161">
        <f>SUM(I122+I123+I124)</f>
        <v>71794</v>
      </c>
    </row>
    <row r="122" spans="1:9" ht="12.75">
      <c r="A122" s="429" t="s">
        <v>609</v>
      </c>
      <c r="B122" s="28"/>
      <c r="C122" s="29"/>
      <c r="D122" s="75" t="s">
        <v>115</v>
      </c>
      <c r="E122" s="31" t="s">
        <v>10</v>
      </c>
      <c r="F122" s="31"/>
      <c r="G122" s="376"/>
      <c r="H122" s="158">
        <f>'[1]Területi igazgatás'!$H$76</f>
        <v>46294</v>
      </c>
      <c r="I122" s="158">
        <v>46221</v>
      </c>
    </row>
    <row r="123" spans="1:9" ht="12.75">
      <c r="A123" s="429" t="s">
        <v>610</v>
      </c>
      <c r="B123" s="28"/>
      <c r="C123" s="29"/>
      <c r="D123" s="75" t="s">
        <v>116</v>
      </c>
      <c r="E123" s="62" t="s">
        <v>14</v>
      </c>
      <c r="F123" s="31"/>
      <c r="G123" s="376"/>
      <c r="H123" s="158">
        <f>'[1]Területi igazgatás'!$H$90</f>
        <v>11513</v>
      </c>
      <c r="I123" s="158">
        <v>11494</v>
      </c>
    </row>
    <row r="124" spans="1:9" ht="12.75">
      <c r="A124" s="429" t="s">
        <v>611</v>
      </c>
      <c r="B124" s="28"/>
      <c r="C124" s="29"/>
      <c r="D124" s="75" t="s">
        <v>207</v>
      </c>
      <c r="E124" s="62" t="s">
        <v>1422</v>
      </c>
      <c r="F124" s="31"/>
      <c r="G124" s="376"/>
      <c r="H124" s="158">
        <f>'[1]Területi igazgatás'!$H$135</f>
        <v>13899</v>
      </c>
      <c r="I124" s="158">
        <v>14079</v>
      </c>
    </row>
    <row r="125" spans="1:9" ht="12.75">
      <c r="A125" s="429" t="s">
        <v>612</v>
      </c>
      <c r="B125" s="28"/>
      <c r="C125" s="29"/>
      <c r="D125" s="29"/>
      <c r="E125" s="29"/>
      <c r="F125" s="29"/>
      <c r="H125" s="160"/>
      <c r="I125" s="160"/>
    </row>
    <row r="126" spans="1:9" s="83" customFormat="1" ht="12.75">
      <c r="A126" s="429" t="s">
        <v>613</v>
      </c>
      <c r="B126" s="82"/>
      <c r="C126" s="32" t="s">
        <v>29</v>
      </c>
      <c r="D126" s="33" t="s">
        <v>121</v>
      </c>
      <c r="E126" s="33"/>
      <c r="F126" s="33"/>
      <c r="G126" s="380"/>
      <c r="H126" s="157">
        <f>SUM(H127)</f>
        <v>150</v>
      </c>
      <c r="I126" s="157">
        <f>SUM(I127)</f>
        <v>617</v>
      </c>
    </row>
    <row r="127" spans="1:9" ht="12.75">
      <c r="A127" s="429" t="s">
        <v>614</v>
      </c>
      <c r="B127" s="28"/>
      <c r="C127" s="29"/>
      <c r="D127" s="75" t="s">
        <v>202</v>
      </c>
      <c r="E127" s="63" t="s">
        <v>1423</v>
      </c>
      <c r="F127" s="34"/>
      <c r="G127" s="376"/>
      <c r="H127" s="158">
        <f>SUM(H128:H128)</f>
        <v>150</v>
      </c>
      <c r="I127" s="158">
        <f>SUM(I128:I128)</f>
        <v>617</v>
      </c>
    </row>
    <row r="128" spans="1:10" s="71" customFormat="1" ht="12.75">
      <c r="A128" s="429" t="s">
        <v>615</v>
      </c>
      <c r="B128" s="70"/>
      <c r="C128" s="43"/>
      <c r="D128" s="67"/>
      <c r="E128" s="58" t="s">
        <v>6</v>
      </c>
      <c r="F128" s="47" t="s">
        <v>345</v>
      </c>
      <c r="G128" s="377"/>
      <c r="H128" s="164">
        <f>'[1]Területi igazgatás'!$H$139</f>
        <v>150</v>
      </c>
      <c r="I128" s="164">
        <v>617</v>
      </c>
      <c r="J128" s="673"/>
    </row>
    <row r="129" spans="1:10" s="71" customFormat="1" ht="13.5" thickBot="1">
      <c r="A129" s="430" t="s">
        <v>616</v>
      </c>
      <c r="B129" s="394"/>
      <c r="C129" s="55"/>
      <c r="D129" s="55"/>
      <c r="E129" s="386"/>
      <c r="F129" s="395"/>
      <c r="G129" s="55"/>
      <c r="H129" s="396"/>
      <c r="I129" s="396"/>
      <c r="J129" s="673"/>
    </row>
    <row r="130" spans="1:10" s="24" customFormat="1" ht="13.5" thickBot="1">
      <c r="A130" s="431" t="s">
        <v>617</v>
      </c>
      <c r="B130" s="393"/>
      <c r="C130" s="388" t="s">
        <v>216</v>
      </c>
      <c r="D130" s="389"/>
      <c r="E130" s="389"/>
      <c r="F130" s="389"/>
      <c r="G130" s="389"/>
      <c r="H130" s="390">
        <f>SUM(H131+H167)</f>
        <v>749382</v>
      </c>
      <c r="I130" s="390">
        <f>SUM(I131+I167)</f>
        <v>807396</v>
      </c>
      <c r="J130" s="670">
        <f>SUM(I130)</f>
        <v>807396</v>
      </c>
    </row>
    <row r="131" spans="1:9" ht="12.75">
      <c r="A131" s="429" t="s">
        <v>618</v>
      </c>
      <c r="B131" s="114"/>
      <c r="C131" s="112" t="s">
        <v>0</v>
      </c>
      <c r="D131" s="113" t="s">
        <v>203</v>
      </c>
      <c r="E131" s="116"/>
      <c r="F131" s="116"/>
      <c r="G131" s="381"/>
      <c r="H131" s="161">
        <f>SUM(H132+H134+H136+H140+H165)</f>
        <v>669482</v>
      </c>
      <c r="I131" s="161">
        <f>SUM(I132+I134+I136+I140)</f>
        <v>782475</v>
      </c>
    </row>
    <row r="132" spans="1:9" ht="12.75">
      <c r="A132" s="429" t="s">
        <v>619</v>
      </c>
      <c r="B132" s="28"/>
      <c r="C132" s="29"/>
      <c r="D132" s="75" t="s">
        <v>115</v>
      </c>
      <c r="E132" s="62" t="s">
        <v>10</v>
      </c>
      <c r="F132" s="31"/>
      <c r="G132" s="34"/>
      <c r="H132" s="158">
        <f>SUM('[1]Önkormányzati igazgatás'!$H$165)</f>
        <v>164458</v>
      </c>
      <c r="I132" s="158">
        <v>166199</v>
      </c>
    </row>
    <row r="133" spans="1:9" ht="12.75">
      <c r="A133" s="429" t="s">
        <v>620</v>
      </c>
      <c r="B133" s="28"/>
      <c r="C133" s="29"/>
      <c r="D133" s="35"/>
      <c r="E133" s="31"/>
      <c r="F133" s="41" t="s">
        <v>289</v>
      </c>
      <c r="G133" s="34"/>
      <c r="H133" s="164"/>
      <c r="I133" s="164"/>
    </row>
    <row r="134" spans="1:9" ht="12.75">
      <c r="A134" s="429" t="s">
        <v>621</v>
      </c>
      <c r="B134" s="28"/>
      <c r="C134" s="29"/>
      <c r="D134" s="75" t="s">
        <v>116</v>
      </c>
      <c r="E134" s="62" t="s">
        <v>14</v>
      </c>
      <c r="F134" s="31"/>
      <c r="G134" s="34"/>
      <c r="H134" s="158">
        <f>SUM('[1]Önkormányzati igazgatás'!$H$190)</f>
        <v>41713</v>
      </c>
      <c r="I134" s="158">
        <v>42182</v>
      </c>
    </row>
    <row r="135" spans="1:9" ht="12.75">
      <c r="A135" s="429" t="s">
        <v>622</v>
      </c>
      <c r="B135" s="28"/>
      <c r="C135" s="29"/>
      <c r="D135" s="35"/>
      <c r="E135" s="31"/>
      <c r="F135" s="41" t="s">
        <v>289</v>
      </c>
      <c r="G135" s="34"/>
      <c r="H135" s="164"/>
      <c r="I135" s="164"/>
    </row>
    <row r="136" spans="1:9" ht="12.75">
      <c r="A136" s="429" t="s">
        <v>623</v>
      </c>
      <c r="B136" s="28"/>
      <c r="C136" s="29"/>
      <c r="D136" s="75" t="s">
        <v>207</v>
      </c>
      <c r="E136" s="62" t="s">
        <v>1422</v>
      </c>
      <c r="F136" s="34"/>
      <c r="G136" s="34"/>
      <c r="H136" s="158">
        <f>SUM('[1]Önkormányzati igazgatás'!$H$456)</f>
        <v>265757</v>
      </c>
      <c r="I136" s="158">
        <v>274040</v>
      </c>
    </row>
    <row r="137" spans="1:9" ht="12.75">
      <c r="A137" s="429" t="s">
        <v>624</v>
      </c>
      <c r="B137" s="28"/>
      <c r="C137" s="29"/>
      <c r="D137" s="35"/>
      <c r="E137" s="34"/>
      <c r="F137" s="41" t="s">
        <v>290</v>
      </c>
      <c r="G137" s="34"/>
      <c r="H137" s="158"/>
      <c r="I137" s="158"/>
    </row>
    <row r="138" spans="1:9" ht="12.75">
      <c r="A138" s="429" t="s">
        <v>625</v>
      </c>
      <c r="B138" s="28"/>
      <c r="C138" s="29"/>
      <c r="D138" s="35"/>
      <c r="E138" s="34"/>
      <c r="F138" s="249" t="s">
        <v>291</v>
      </c>
      <c r="G138" s="34"/>
      <c r="H138" s="164"/>
      <c r="I138" s="164"/>
    </row>
    <row r="139" spans="1:9" ht="12.75">
      <c r="A139" s="429" t="s">
        <v>626</v>
      </c>
      <c r="B139" s="28"/>
      <c r="C139" s="29"/>
      <c r="D139" s="35"/>
      <c r="E139" s="34"/>
      <c r="F139" s="249" t="s">
        <v>292</v>
      </c>
      <c r="G139" s="34"/>
      <c r="H139" s="164"/>
      <c r="I139" s="164">
        <v>8785</v>
      </c>
    </row>
    <row r="140" spans="1:9" ht="12.75">
      <c r="A140" s="429" t="s">
        <v>627</v>
      </c>
      <c r="B140" s="28"/>
      <c r="C140" s="29"/>
      <c r="D140" s="75" t="s">
        <v>208</v>
      </c>
      <c r="E140" s="63" t="s">
        <v>1424</v>
      </c>
      <c r="F140" s="31"/>
      <c r="G140" s="34"/>
      <c r="H140" s="158">
        <f>SUM(H155,H141,H165)</f>
        <v>197554</v>
      </c>
      <c r="I140" s="158">
        <f>SUM(I155,I141,I165)</f>
        <v>300054</v>
      </c>
    </row>
    <row r="141" spans="1:9" ht="12.75">
      <c r="A141" s="429" t="s">
        <v>628</v>
      </c>
      <c r="B141" s="28"/>
      <c r="C141" s="29"/>
      <c r="E141" s="75" t="s">
        <v>421</v>
      </c>
      <c r="F141" s="63" t="s">
        <v>127</v>
      </c>
      <c r="G141" s="34"/>
      <c r="H141" s="180">
        <f>SUM(H142:H154)</f>
        <v>151445</v>
      </c>
      <c r="I141" s="180">
        <f>SUM(I142:I154)</f>
        <v>148885</v>
      </c>
    </row>
    <row r="142" spans="1:9" ht="12.75">
      <c r="A142" s="429" t="s">
        <v>629</v>
      </c>
      <c r="B142" s="28"/>
      <c r="C142" s="29"/>
      <c r="D142" s="29"/>
      <c r="F142" s="38" t="s">
        <v>6</v>
      </c>
      <c r="G142" s="41" t="s">
        <v>96</v>
      </c>
      <c r="H142" s="164">
        <f>'[1]Önkormányzati igazgatás'!$H$49</f>
        <v>1500</v>
      </c>
      <c r="I142" s="164">
        <f>'[1]Önkormányzati igazgatás'!$H$49</f>
        <v>1500</v>
      </c>
    </row>
    <row r="143" spans="1:9" ht="12.75">
      <c r="A143" s="429" t="s">
        <v>630</v>
      </c>
      <c r="B143" s="28"/>
      <c r="C143" s="29"/>
      <c r="D143" s="29"/>
      <c r="F143" s="38" t="s">
        <v>6</v>
      </c>
      <c r="G143" s="41" t="s">
        <v>97</v>
      </c>
      <c r="H143" s="164">
        <f>'[1]Önkormányzati igazgatás'!$H$51</f>
        <v>1473</v>
      </c>
      <c r="I143" s="164">
        <f>'[1]Önkormányzati igazgatás'!$H$51</f>
        <v>1473</v>
      </c>
    </row>
    <row r="144" spans="1:9" ht="12.75" customHeight="1">
      <c r="A144" s="429" t="s">
        <v>631</v>
      </c>
      <c r="B144" s="28"/>
      <c r="C144" s="29"/>
      <c r="D144" s="29"/>
      <c r="F144" s="38" t="s">
        <v>6</v>
      </c>
      <c r="G144" s="250" t="s">
        <v>240</v>
      </c>
      <c r="H144" s="164">
        <f>'[1]Önkormányzati igazgatás'!$H$53</f>
        <v>319</v>
      </c>
      <c r="I144" s="164">
        <v>255</v>
      </c>
    </row>
    <row r="145" spans="1:9" ht="12.75" customHeight="1">
      <c r="A145" s="429" t="s">
        <v>632</v>
      </c>
      <c r="B145" s="28"/>
      <c r="C145" s="29"/>
      <c r="D145" s="29"/>
      <c r="F145" s="88" t="s">
        <v>6</v>
      </c>
      <c r="G145" s="250" t="s">
        <v>351</v>
      </c>
      <c r="H145" s="164">
        <f>'[1]Önkormányzati igazgatás'!$H$59</f>
        <v>100</v>
      </c>
      <c r="I145" s="164">
        <v>0</v>
      </c>
    </row>
    <row r="146" spans="1:9" ht="12.75">
      <c r="A146" s="429" t="s">
        <v>633</v>
      </c>
      <c r="B146" s="28"/>
      <c r="C146" s="29"/>
      <c r="D146" s="29"/>
      <c r="F146" s="38" t="s">
        <v>6</v>
      </c>
      <c r="G146" s="382" t="s">
        <v>103</v>
      </c>
      <c r="H146" s="164">
        <f>'[1]Önkormányzati igazgatás'!$H$61</f>
        <v>230</v>
      </c>
      <c r="I146" s="164">
        <v>100</v>
      </c>
    </row>
    <row r="147" spans="1:9" ht="12.75">
      <c r="A147" s="429" t="s">
        <v>634</v>
      </c>
      <c r="B147" s="28"/>
      <c r="C147" s="29"/>
      <c r="D147" s="29"/>
      <c r="F147" s="38" t="s">
        <v>6</v>
      </c>
      <c r="G147" s="41" t="s">
        <v>98</v>
      </c>
      <c r="H147" s="164">
        <f>'[1]Önkormányzati igazgatás'!$H$64</f>
        <v>2947</v>
      </c>
      <c r="I147" s="164">
        <f>'[1]Önkormányzati igazgatás'!$H$64</f>
        <v>2947</v>
      </c>
    </row>
    <row r="148" spans="1:9" ht="12.75">
      <c r="A148" s="429" t="s">
        <v>635</v>
      </c>
      <c r="B148" s="28"/>
      <c r="C148" s="29"/>
      <c r="D148" s="29"/>
      <c r="F148" s="38" t="s">
        <v>6</v>
      </c>
      <c r="G148" s="41" t="s">
        <v>241</v>
      </c>
      <c r="H148" s="164">
        <f>'[1]Önkormányzati igazgatás'!$H$67</f>
        <v>122235</v>
      </c>
      <c r="I148" s="164">
        <v>119842</v>
      </c>
    </row>
    <row r="149" spans="1:9" ht="12.75">
      <c r="A149" s="429" t="s">
        <v>636</v>
      </c>
      <c r="B149" s="28"/>
      <c r="C149" s="29"/>
      <c r="D149" s="29"/>
      <c r="F149" s="38" t="s">
        <v>6</v>
      </c>
      <c r="G149" s="41" t="s">
        <v>100</v>
      </c>
      <c r="H149" s="164">
        <f>'[1]Önkormányzati igazgatás'!$H$71</f>
        <v>2921</v>
      </c>
      <c r="I149" s="164">
        <f>'[1]Önkormányzati igazgatás'!$H$71</f>
        <v>2921</v>
      </c>
    </row>
    <row r="150" spans="1:9" ht="12.75">
      <c r="A150" s="429" t="s">
        <v>637</v>
      </c>
      <c r="B150" s="28"/>
      <c r="C150" s="29"/>
      <c r="D150" s="29"/>
      <c r="F150" s="38" t="s">
        <v>6</v>
      </c>
      <c r="G150" s="41" t="s">
        <v>285</v>
      </c>
      <c r="H150" s="164">
        <f>'[1]Önkormányzati igazgatás'!$H$68</f>
        <v>6448</v>
      </c>
      <c r="I150" s="164">
        <v>6575</v>
      </c>
    </row>
    <row r="151" spans="1:9" ht="12.75">
      <c r="A151" s="429" t="s">
        <v>638</v>
      </c>
      <c r="B151" s="28"/>
      <c r="C151" s="29"/>
      <c r="D151" s="29"/>
      <c r="F151" s="38" t="s">
        <v>6</v>
      </c>
      <c r="G151" s="41" t="s">
        <v>99</v>
      </c>
      <c r="H151" s="164">
        <f>'[1]Önkormányzati igazgatás'!$H$69</f>
        <v>11124</v>
      </c>
      <c r="I151" s="164">
        <f>'[1]Önkormányzati igazgatás'!$H$69</f>
        <v>11124</v>
      </c>
    </row>
    <row r="152" spans="1:9" ht="12.75">
      <c r="A152" s="429" t="s">
        <v>639</v>
      </c>
      <c r="B152" s="28"/>
      <c r="C152" s="29"/>
      <c r="D152" s="29"/>
      <c r="F152" s="38" t="s">
        <v>6</v>
      </c>
      <c r="G152" s="44" t="s">
        <v>101</v>
      </c>
      <c r="H152" s="164">
        <f>'[1]Önkormányzati igazgatás'!$H$72</f>
        <v>1000</v>
      </c>
      <c r="I152" s="164">
        <f>'[1]Önkormányzati igazgatás'!$H$72</f>
        <v>1000</v>
      </c>
    </row>
    <row r="153" spans="1:9" ht="12.75">
      <c r="A153" s="429" t="s">
        <v>640</v>
      </c>
      <c r="B153" s="28"/>
      <c r="C153" s="29"/>
      <c r="D153" s="29"/>
      <c r="F153" s="38" t="s">
        <v>6</v>
      </c>
      <c r="G153" s="44" t="s">
        <v>102</v>
      </c>
      <c r="H153" s="164">
        <f>'[1]Önkormányzati igazgatás'!$H$73</f>
        <v>148</v>
      </c>
      <c r="I153" s="164">
        <f>'[1]Önkormányzati igazgatás'!$H$73</f>
        <v>148</v>
      </c>
    </row>
    <row r="154" spans="1:9" ht="12.75">
      <c r="A154" s="429" t="s">
        <v>641</v>
      </c>
      <c r="B154" s="28"/>
      <c r="C154" s="29"/>
      <c r="D154" s="29"/>
      <c r="F154" s="88" t="s">
        <v>6</v>
      </c>
      <c r="G154" s="41" t="s">
        <v>352</v>
      </c>
      <c r="H154" s="166">
        <f>'[1]Önkormányzati igazgatás'!$H$74</f>
        <v>1000</v>
      </c>
      <c r="I154" s="166">
        <f>'[1]Önkormányzati igazgatás'!$H$74</f>
        <v>1000</v>
      </c>
    </row>
    <row r="155" spans="1:9" ht="12.75">
      <c r="A155" s="429" t="s">
        <v>642</v>
      </c>
      <c r="B155" s="28"/>
      <c r="C155" s="29"/>
      <c r="D155" s="75"/>
      <c r="E155" s="75" t="s">
        <v>479</v>
      </c>
      <c r="F155" s="62" t="s">
        <v>1425</v>
      </c>
      <c r="G155" s="34"/>
      <c r="H155" s="158">
        <f>SUM(H156:H162)</f>
        <v>46109</v>
      </c>
      <c r="I155" s="158">
        <f>SUM(I156:I164)</f>
        <v>106403</v>
      </c>
    </row>
    <row r="156" spans="1:9" ht="12.75">
      <c r="A156" s="429" t="s">
        <v>643</v>
      </c>
      <c r="B156" s="28"/>
      <c r="C156" s="29"/>
      <c r="D156" s="29"/>
      <c r="F156" s="38" t="s">
        <v>6</v>
      </c>
      <c r="G156" s="41" t="s">
        <v>1454</v>
      </c>
      <c r="H156" s="164">
        <f>'[1]Önkormányzati igazgatás'!$H$22</f>
        <v>23000</v>
      </c>
      <c r="I156" s="164">
        <f>'[1]Önkormányzati igazgatás'!$H$22</f>
        <v>23000</v>
      </c>
    </row>
    <row r="157" spans="1:9" ht="12.75">
      <c r="A157" s="429" t="s">
        <v>644</v>
      </c>
      <c r="B157" s="28"/>
      <c r="C157" s="29"/>
      <c r="D157" s="29"/>
      <c r="F157" s="38" t="s">
        <v>6</v>
      </c>
      <c r="G157" s="41" t="s">
        <v>238</v>
      </c>
      <c r="H157" s="164">
        <f>'[1]Önkormányzati igazgatás'!$H$24</f>
        <v>1500</v>
      </c>
      <c r="I157" s="164">
        <f>'[1]Önkormányzati igazgatás'!$H$24</f>
        <v>1500</v>
      </c>
    </row>
    <row r="158" spans="1:9" ht="12.75">
      <c r="A158" s="429" t="s">
        <v>645</v>
      </c>
      <c r="B158" s="28"/>
      <c r="C158" s="29"/>
      <c r="D158" s="29"/>
      <c r="F158" s="38" t="s">
        <v>6</v>
      </c>
      <c r="G158" s="41" t="s">
        <v>95</v>
      </c>
      <c r="H158" s="164">
        <f>'[1]Önkormányzati igazgatás'!$H$27</f>
        <v>1475</v>
      </c>
      <c r="I158" s="164">
        <f>'[1]Önkormányzati igazgatás'!$H$27</f>
        <v>1475</v>
      </c>
    </row>
    <row r="159" spans="1:9" ht="12.75">
      <c r="A159" s="429" t="s">
        <v>646</v>
      </c>
      <c r="B159" s="28"/>
      <c r="C159" s="29"/>
      <c r="D159" s="29"/>
      <c r="F159" s="38" t="s">
        <v>6</v>
      </c>
      <c r="G159" s="41" t="s">
        <v>139</v>
      </c>
      <c r="H159" s="164">
        <f>'[1]Önkormányzati igazgatás'!$H$31</f>
        <v>1668</v>
      </c>
      <c r="I159" s="164">
        <f>'[1]Önkormányzati igazgatás'!$H$31</f>
        <v>1668</v>
      </c>
    </row>
    <row r="160" spans="1:9" ht="12.75">
      <c r="A160" s="429" t="s">
        <v>647</v>
      </c>
      <c r="B160" s="28"/>
      <c r="C160" s="29"/>
      <c r="D160" s="29"/>
      <c r="F160" s="38" t="s">
        <v>6</v>
      </c>
      <c r="G160" s="41" t="s">
        <v>1455</v>
      </c>
      <c r="H160" s="164">
        <f>'[1]Önkormányzati igazgatás'!$H$37</f>
        <v>4606</v>
      </c>
      <c r="I160" s="164">
        <f>'[1]Önkormányzati igazgatás'!$H$37</f>
        <v>4606</v>
      </c>
    </row>
    <row r="161" spans="1:9" ht="12.75">
      <c r="A161" s="429" t="s">
        <v>648</v>
      </c>
      <c r="B161" s="28"/>
      <c r="C161" s="29"/>
      <c r="D161" s="29"/>
      <c r="F161" s="38" t="s">
        <v>6</v>
      </c>
      <c r="G161" s="41" t="s">
        <v>239</v>
      </c>
      <c r="H161" s="164">
        <f>'[1]Önkormányzati igazgatás'!$H$40</f>
        <v>8937</v>
      </c>
      <c r="I161" s="164">
        <f>'[1]Önkormányzati igazgatás'!$H$40</f>
        <v>8937</v>
      </c>
    </row>
    <row r="162" spans="1:9" ht="12.75">
      <c r="A162" s="429" t="s">
        <v>649</v>
      </c>
      <c r="B162" s="28"/>
      <c r="C162" s="29"/>
      <c r="D162" s="29"/>
      <c r="F162" s="88" t="s">
        <v>6</v>
      </c>
      <c r="G162" s="41" t="s">
        <v>350</v>
      </c>
      <c r="H162" s="164">
        <f>'[1]Önkormányzati igazgatás'!$H$43</f>
        <v>4923</v>
      </c>
      <c r="I162" s="164">
        <f>'[1]Önkormányzati igazgatás'!$H$43</f>
        <v>4923</v>
      </c>
    </row>
    <row r="163" spans="1:9" ht="12.75">
      <c r="A163" s="429" t="s">
        <v>650</v>
      </c>
      <c r="B163" s="28"/>
      <c r="C163" s="29"/>
      <c r="D163" s="29"/>
      <c r="F163" s="88" t="s">
        <v>6</v>
      </c>
      <c r="G163" s="47" t="s">
        <v>1819</v>
      </c>
      <c r="H163" s="164"/>
      <c r="I163" s="164">
        <v>60000</v>
      </c>
    </row>
    <row r="164" spans="1:9" ht="12.75">
      <c r="A164" s="429" t="s">
        <v>651</v>
      </c>
      <c r="B164" s="28"/>
      <c r="C164" s="29"/>
      <c r="D164" s="29"/>
      <c r="F164" s="88" t="s">
        <v>6</v>
      </c>
      <c r="G164" s="47" t="s">
        <v>1900</v>
      </c>
      <c r="H164" s="164"/>
      <c r="I164" s="164">
        <v>294</v>
      </c>
    </row>
    <row r="165" spans="1:9" ht="12.75">
      <c r="A165" s="429" t="s">
        <v>652</v>
      </c>
      <c r="B165" s="28"/>
      <c r="C165" s="29"/>
      <c r="E165" s="75" t="s">
        <v>1428</v>
      </c>
      <c r="F165" s="143" t="s">
        <v>1429</v>
      </c>
      <c r="G165" s="34"/>
      <c r="H165" s="158"/>
      <c r="I165" s="158">
        <v>44766</v>
      </c>
    </row>
    <row r="166" spans="1:9" ht="13.5" thickBot="1">
      <c r="A166" s="430" t="s">
        <v>653</v>
      </c>
      <c r="B166" s="39"/>
      <c r="C166" s="40"/>
      <c r="D166" s="59"/>
      <c r="E166" s="397"/>
      <c r="F166" s="257"/>
      <c r="G166" s="398"/>
      <c r="H166" s="162"/>
      <c r="I166" s="162"/>
    </row>
    <row r="167" spans="1:10" ht="12.75">
      <c r="A167" s="431" t="s">
        <v>654</v>
      </c>
      <c r="B167" s="28"/>
      <c r="C167" s="32" t="s">
        <v>29</v>
      </c>
      <c r="D167" s="46" t="s">
        <v>121</v>
      </c>
      <c r="E167" s="34"/>
      <c r="F167" s="34"/>
      <c r="G167" s="376"/>
      <c r="H167" s="157">
        <f>SUM(H168+H181+H183+H187)</f>
        <v>79900</v>
      </c>
      <c r="I167" s="157">
        <f>SUM(I168+I181+I183+I187)</f>
        <v>24921</v>
      </c>
      <c r="J167" s="670">
        <f>SUM(I191)</f>
        <v>1152</v>
      </c>
    </row>
    <row r="168" spans="1:9" ht="12.75">
      <c r="A168" s="429" t="s">
        <v>655</v>
      </c>
      <c r="B168" s="28"/>
      <c r="C168" s="29"/>
      <c r="D168" s="75" t="s">
        <v>202</v>
      </c>
      <c r="E168" s="62" t="s">
        <v>1423</v>
      </c>
      <c r="F168" s="31"/>
      <c r="G168" s="376"/>
      <c r="H168" s="158">
        <f>SUM(H169:H176)</f>
        <v>7900</v>
      </c>
      <c r="I168" s="158">
        <f>SUM(I169:I179)</f>
        <v>10921</v>
      </c>
    </row>
    <row r="169" spans="1:9" ht="12.75">
      <c r="A169" s="429" t="s">
        <v>656</v>
      </c>
      <c r="B169" s="28"/>
      <c r="C169" s="29"/>
      <c r="D169" s="29"/>
      <c r="E169" s="38" t="s">
        <v>6</v>
      </c>
      <c r="F169" s="732" t="s">
        <v>346</v>
      </c>
      <c r="G169" s="733"/>
      <c r="H169" s="164">
        <f>'[1]Önkormányzati igazgatás'!$H$11</f>
        <v>400</v>
      </c>
      <c r="I169" s="164">
        <f>'[1]Önkormányzati igazgatás'!$H$11</f>
        <v>400</v>
      </c>
    </row>
    <row r="170" spans="1:9" ht="12.75">
      <c r="A170" s="429" t="s">
        <v>657</v>
      </c>
      <c r="B170" s="28"/>
      <c r="C170" s="29"/>
      <c r="D170" s="29"/>
      <c r="E170" s="38" t="s">
        <v>6</v>
      </c>
      <c r="F170" s="732" t="s">
        <v>1456</v>
      </c>
      <c r="G170" s="733"/>
      <c r="H170" s="164">
        <f>'[1]Önkormányzati igazgatás'!$H$15</f>
        <v>200</v>
      </c>
      <c r="I170" s="164">
        <f>'[1]Önkormányzati igazgatás'!$H$15</f>
        <v>200</v>
      </c>
    </row>
    <row r="171" spans="1:9" ht="12.75">
      <c r="A171" s="429" t="s">
        <v>658</v>
      </c>
      <c r="B171" s="28"/>
      <c r="C171" s="29"/>
      <c r="D171" s="29"/>
      <c r="E171" s="38" t="s">
        <v>6</v>
      </c>
      <c r="F171" s="732" t="s">
        <v>347</v>
      </c>
      <c r="G171" s="733"/>
      <c r="H171" s="164">
        <f>'[1]Önkormányzati igazgatás'!$H$16</f>
        <v>400</v>
      </c>
      <c r="I171" s="164">
        <f>'[1]Önkormányzati igazgatás'!$H$16</f>
        <v>400</v>
      </c>
    </row>
    <row r="172" spans="1:9" ht="12.75">
      <c r="A172" s="429" t="s">
        <v>659</v>
      </c>
      <c r="B172" s="28"/>
      <c r="C172" s="29"/>
      <c r="D172" s="29"/>
      <c r="E172" s="38" t="s">
        <v>6</v>
      </c>
      <c r="F172" s="732" t="s">
        <v>348</v>
      </c>
      <c r="G172" s="733"/>
      <c r="H172" s="164">
        <f>'[1]Önkormányzati igazgatás'!$H$17</f>
        <v>100</v>
      </c>
      <c r="I172" s="164">
        <f>'[1]Önkormányzati igazgatás'!$H$17</f>
        <v>100</v>
      </c>
    </row>
    <row r="173" spans="1:9" ht="12.75">
      <c r="A173" s="429" t="s">
        <v>660</v>
      </c>
      <c r="B173" s="28"/>
      <c r="C173" s="29"/>
      <c r="D173" s="29"/>
      <c r="E173" s="38" t="s">
        <v>6</v>
      </c>
      <c r="F173" s="732" t="s">
        <v>349</v>
      </c>
      <c r="G173" s="733"/>
      <c r="H173" s="164">
        <f>'[1]Önkormányzati igazgatás'!$H$18</f>
        <v>240</v>
      </c>
      <c r="I173" s="164">
        <f>'[1]Önkormányzati igazgatás'!$H$18</f>
        <v>240</v>
      </c>
    </row>
    <row r="174" spans="1:9" ht="12.75">
      <c r="A174" s="429" t="s">
        <v>661</v>
      </c>
      <c r="B174" s="28"/>
      <c r="C174" s="29"/>
      <c r="D174" s="29"/>
      <c r="E174" s="38" t="s">
        <v>6</v>
      </c>
      <c r="F174" s="732" t="s">
        <v>315</v>
      </c>
      <c r="G174" s="733"/>
      <c r="H174" s="164">
        <f>'[1]Önkormányzati igazgatás'!$H$7</f>
        <v>90</v>
      </c>
      <c r="I174" s="164">
        <f>'[1]Önkormányzati igazgatás'!$H$7</f>
        <v>90</v>
      </c>
    </row>
    <row r="175" spans="1:9" ht="12.75">
      <c r="A175" s="429" t="s">
        <v>662</v>
      </c>
      <c r="B175" s="28"/>
      <c r="C175" s="29"/>
      <c r="D175" s="29"/>
      <c r="E175" s="38" t="s">
        <v>6</v>
      </c>
      <c r="F175" s="732" t="s">
        <v>1457</v>
      </c>
      <c r="G175" s="733"/>
      <c r="H175" s="164">
        <f>'[1]Önkormányzati igazgatás'!$H$9</f>
        <v>170</v>
      </c>
      <c r="I175" s="164">
        <f>'[1]Önkormányzati igazgatás'!$H$9</f>
        <v>170</v>
      </c>
    </row>
    <row r="176" spans="1:9" ht="12.75">
      <c r="A176" s="429" t="s">
        <v>663</v>
      </c>
      <c r="B176" s="28"/>
      <c r="C176" s="29"/>
      <c r="D176" s="29"/>
      <c r="E176" s="38" t="s">
        <v>6</v>
      </c>
      <c r="F176" s="732" t="s">
        <v>1573</v>
      </c>
      <c r="G176" s="733"/>
      <c r="H176" s="164">
        <f>SUM('[1]Önkormányzati igazgatás'!$H$19)</f>
        <v>6300</v>
      </c>
      <c r="I176" s="164">
        <f>SUM('[1]Önkormányzati igazgatás'!$H$19)</f>
        <v>6300</v>
      </c>
    </row>
    <row r="177" spans="1:9" ht="12.75">
      <c r="A177" s="429" t="s">
        <v>664</v>
      </c>
      <c r="B177" s="28"/>
      <c r="C177" s="29"/>
      <c r="D177" s="29"/>
      <c r="E177" s="38" t="s">
        <v>6</v>
      </c>
      <c r="F177" s="713" t="s">
        <v>1804</v>
      </c>
      <c r="G177" s="737"/>
      <c r="H177" s="164"/>
      <c r="I177" s="164">
        <v>2113</v>
      </c>
    </row>
    <row r="178" spans="1:9" ht="12.75">
      <c r="A178" s="429" t="s">
        <v>665</v>
      </c>
      <c r="B178" s="28"/>
      <c r="C178" s="29"/>
      <c r="D178" s="29"/>
      <c r="E178" s="38" t="s">
        <v>6</v>
      </c>
      <c r="F178" s="713" t="s">
        <v>1901</v>
      </c>
      <c r="G178" s="737"/>
      <c r="H178" s="164"/>
      <c r="I178" s="164">
        <v>600</v>
      </c>
    </row>
    <row r="179" spans="1:9" ht="12.75">
      <c r="A179" s="429" t="s">
        <v>666</v>
      </c>
      <c r="B179" s="28"/>
      <c r="C179" s="29"/>
      <c r="D179" s="29"/>
      <c r="E179" s="38" t="s">
        <v>6</v>
      </c>
      <c r="F179" s="713" t="s">
        <v>1902</v>
      </c>
      <c r="G179" s="737"/>
      <c r="H179" s="164"/>
      <c r="I179" s="164">
        <v>308</v>
      </c>
    </row>
    <row r="180" spans="1:9" ht="12.75">
      <c r="A180" s="429" t="s">
        <v>667</v>
      </c>
      <c r="B180" s="28"/>
      <c r="C180" s="29"/>
      <c r="D180" s="29"/>
      <c r="E180" s="29"/>
      <c r="F180" s="29"/>
      <c r="G180" s="29"/>
      <c r="H180" s="158"/>
      <c r="I180" s="158"/>
    </row>
    <row r="181" spans="1:9" ht="12.75">
      <c r="A181" s="429" t="s">
        <v>668</v>
      </c>
      <c r="B181" s="28"/>
      <c r="C181" s="29"/>
      <c r="D181" s="75" t="s">
        <v>1431</v>
      </c>
      <c r="E181" s="63" t="s">
        <v>1436</v>
      </c>
      <c r="F181" s="34"/>
      <c r="G181" s="34"/>
      <c r="H181" s="158">
        <v>0</v>
      </c>
      <c r="I181" s="158"/>
    </row>
    <row r="182" spans="1:10" s="71" customFormat="1" ht="12.75">
      <c r="A182" s="611" t="s">
        <v>669</v>
      </c>
      <c r="B182" s="70"/>
      <c r="C182" s="43"/>
      <c r="D182" s="43"/>
      <c r="E182" s="610"/>
      <c r="G182" s="43"/>
      <c r="H182" s="164"/>
      <c r="I182" s="164"/>
      <c r="J182" s="673"/>
    </row>
    <row r="183" spans="1:9" ht="12.75">
      <c r="A183" s="429" t="s">
        <v>670</v>
      </c>
      <c r="B183" s="28"/>
      <c r="C183" s="29"/>
      <c r="D183" s="369" t="s">
        <v>445</v>
      </c>
      <c r="E183" s="63" t="s">
        <v>1432</v>
      </c>
      <c r="F183" s="34"/>
      <c r="G183" s="34"/>
      <c r="H183" s="158">
        <v>0</v>
      </c>
      <c r="I183" s="158">
        <f>SUM(I184)</f>
        <v>2000</v>
      </c>
    </row>
    <row r="184" spans="1:10" s="71" customFormat="1" ht="12.75">
      <c r="A184" s="611" t="s">
        <v>671</v>
      </c>
      <c r="B184" s="70"/>
      <c r="C184" s="43"/>
      <c r="D184" s="43"/>
      <c r="E184" s="610" t="s">
        <v>456</v>
      </c>
      <c r="F184" s="41" t="s">
        <v>1805</v>
      </c>
      <c r="G184" s="151"/>
      <c r="H184" s="164"/>
      <c r="I184" s="164">
        <f>SUM(I185)</f>
        <v>2000</v>
      </c>
      <c r="J184" s="673"/>
    </row>
    <row r="185" spans="1:10" s="71" customFormat="1" ht="12.75">
      <c r="A185" s="611" t="s">
        <v>672</v>
      </c>
      <c r="B185" s="70"/>
      <c r="C185" s="43"/>
      <c r="D185" s="43"/>
      <c r="E185" s="612" t="s">
        <v>6</v>
      </c>
      <c r="F185" s="41" t="s">
        <v>1883</v>
      </c>
      <c r="G185" s="151"/>
      <c r="H185" s="164"/>
      <c r="I185" s="164">
        <v>2000</v>
      </c>
      <c r="J185" s="673"/>
    </row>
    <row r="186" spans="1:9" ht="12.75">
      <c r="A186" s="429" t="s">
        <v>673</v>
      </c>
      <c r="B186" s="28"/>
      <c r="C186" s="29"/>
      <c r="D186" s="29"/>
      <c r="E186" s="29"/>
      <c r="F186" s="38"/>
      <c r="G186" s="43"/>
      <c r="H186" s="171"/>
      <c r="I186" s="171"/>
    </row>
    <row r="187" spans="1:10" s="78" customFormat="1" ht="12.75">
      <c r="A187" s="429" t="s">
        <v>674</v>
      </c>
      <c r="B187" s="74"/>
      <c r="D187" s="384" t="s">
        <v>1461</v>
      </c>
      <c r="E187" s="63" t="s">
        <v>1462</v>
      </c>
      <c r="F187" s="63"/>
      <c r="G187" s="63"/>
      <c r="H187" s="179">
        <f>SUM(H188:H189)</f>
        <v>72000</v>
      </c>
      <c r="I187" s="179">
        <f>SUM(I188:I189)</f>
        <v>12000</v>
      </c>
      <c r="J187" s="83"/>
    </row>
    <row r="188" spans="1:10" s="71" customFormat="1" ht="12.75">
      <c r="A188" s="429" t="s">
        <v>675</v>
      </c>
      <c r="B188" s="70"/>
      <c r="C188" s="438"/>
      <c r="E188" s="43" t="s">
        <v>1463</v>
      </c>
      <c r="F188" s="41" t="s">
        <v>107</v>
      </c>
      <c r="G188" s="151"/>
      <c r="H188" s="238">
        <f>'[1]Önkormányzati igazgatás'!$H$81</f>
        <v>12000</v>
      </c>
      <c r="I188" s="238">
        <f>'[1]Önkormányzati igazgatás'!$H$81</f>
        <v>12000</v>
      </c>
      <c r="J188" s="673"/>
    </row>
    <row r="189" spans="1:10" s="71" customFormat="1" ht="12.75">
      <c r="A189" s="429" t="s">
        <v>676</v>
      </c>
      <c r="B189" s="70"/>
      <c r="C189" s="438"/>
      <c r="E189" s="43" t="s">
        <v>1464</v>
      </c>
      <c r="F189" s="95" t="s">
        <v>353</v>
      </c>
      <c r="G189" s="151"/>
      <c r="H189" s="439">
        <f>'[1]Önkormányzati igazgatás'!$H$82</f>
        <v>60000</v>
      </c>
      <c r="I189" s="439">
        <v>0</v>
      </c>
      <c r="J189" s="673"/>
    </row>
    <row r="190" spans="1:9" ht="13.5" thickBot="1">
      <c r="A190" s="429" t="s">
        <v>677</v>
      </c>
      <c r="B190" s="39"/>
      <c r="C190" s="40"/>
      <c r="D190" s="40"/>
      <c r="E190" s="40"/>
      <c r="F190" s="40"/>
      <c r="G190" s="240"/>
      <c r="H190" s="162"/>
      <c r="I190" s="162"/>
    </row>
    <row r="191" spans="1:10" s="24" customFormat="1" ht="13.5" thickBot="1">
      <c r="A191" s="429" t="s">
        <v>678</v>
      </c>
      <c r="B191" s="37"/>
      <c r="C191" s="57" t="s">
        <v>201</v>
      </c>
      <c r="D191" s="27"/>
      <c r="E191" s="27"/>
      <c r="F191" s="27"/>
      <c r="G191" s="27"/>
      <c r="H191" s="156">
        <f>SUM(H193)</f>
        <v>1152</v>
      </c>
      <c r="I191" s="156">
        <f>SUM(I193)</f>
        <v>1152</v>
      </c>
      <c r="J191" s="83"/>
    </row>
    <row r="192" spans="1:10" s="24" customFormat="1" ht="12.75">
      <c r="A192" s="429" t="s">
        <v>679</v>
      </c>
      <c r="B192" s="114"/>
      <c r="C192" s="115"/>
      <c r="D192" s="115"/>
      <c r="E192" s="115"/>
      <c r="F192" s="115"/>
      <c r="G192" s="115"/>
      <c r="H192" s="167"/>
      <c r="I192" s="167"/>
      <c r="J192" s="83"/>
    </row>
    <row r="193" spans="1:9" ht="12.75">
      <c r="A193" s="429" t="s">
        <v>680</v>
      </c>
      <c r="B193" s="134"/>
      <c r="C193" s="135" t="s">
        <v>20</v>
      </c>
      <c r="D193" s="136"/>
      <c r="E193" s="136"/>
      <c r="F193" s="136"/>
      <c r="G193" s="136"/>
      <c r="H193" s="168">
        <f>SUM(H195+H203)</f>
        <v>1152</v>
      </c>
      <c r="I193" s="168">
        <f>SUM(I195+I203)</f>
        <v>1152</v>
      </c>
    </row>
    <row r="194" spans="1:9" ht="12.75">
      <c r="A194" s="429" t="s">
        <v>681</v>
      </c>
      <c r="B194" s="28"/>
      <c r="C194" s="29"/>
      <c r="D194" s="29"/>
      <c r="E194" s="29"/>
      <c r="F194" s="29"/>
      <c r="G194" s="29"/>
      <c r="H194" s="158"/>
      <c r="I194" s="158"/>
    </row>
    <row r="195" spans="1:9" ht="12.75">
      <c r="A195" s="429" t="s">
        <v>682</v>
      </c>
      <c r="B195" s="28"/>
      <c r="C195" s="32" t="s">
        <v>0</v>
      </c>
      <c r="D195" s="33" t="s">
        <v>203</v>
      </c>
      <c r="E195" s="34"/>
      <c r="F195" s="34"/>
      <c r="G195" s="34"/>
      <c r="H195" s="159">
        <f>SUM(H196:H199,H201)</f>
        <v>1152</v>
      </c>
      <c r="I195" s="159">
        <f>SUM(I196:I199,I201)</f>
        <v>1152</v>
      </c>
    </row>
    <row r="196" spans="1:9" ht="12.75">
      <c r="A196" s="429" t="s">
        <v>683</v>
      </c>
      <c r="B196" s="28"/>
      <c r="C196" s="29"/>
      <c r="D196" s="75" t="s">
        <v>115</v>
      </c>
      <c r="E196" s="62" t="s">
        <v>10</v>
      </c>
      <c r="F196" s="34"/>
      <c r="G196" s="31"/>
      <c r="H196" s="158">
        <f>'[1]Kisebbségi önk.'!$K$7</f>
        <v>50</v>
      </c>
      <c r="I196" s="158">
        <f>'[1]Kisebbségi önk.'!$K$7</f>
        <v>50</v>
      </c>
    </row>
    <row r="197" spans="1:9" ht="12.75">
      <c r="A197" s="429" t="s">
        <v>684</v>
      </c>
      <c r="B197" s="28"/>
      <c r="C197" s="29"/>
      <c r="D197" s="75" t="s">
        <v>116</v>
      </c>
      <c r="E197" s="62" t="s">
        <v>14</v>
      </c>
      <c r="F197" s="34"/>
      <c r="G197" s="31"/>
      <c r="H197" s="158">
        <f>'[1]Kisebbségi önk.'!$K$8</f>
        <v>25</v>
      </c>
      <c r="I197" s="158">
        <f>'[1]Kisebbségi önk.'!$K$8</f>
        <v>25</v>
      </c>
    </row>
    <row r="198" spans="1:9" ht="12.75">
      <c r="A198" s="429" t="s">
        <v>685</v>
      </c>
      <c r="B198" s="28"/>
      <c r="C198" s="29"/>
      <c r="D198" s="75" t="s">
        <v>207</v>
      </c>
      <c r="E198" s="62" t="s">
        <v>1422</v>
      </c>
      <c r="F198" s="34"/>
      <c r="G198" s="31"/>
      <c r="H198" s="158">
        <f>'[1]Kisebbségi önk.'!$K$9</f>
        <v>702</v>
      </c>
      <c r="I198" s="158">
        <f>'[1]Kisebbségi önk.'!$K$9</f>
        <v>702</v>
      </c>
    </row>
    <row r="199" spans="1:9" ht="12.75">
      <c r="A199" s="429" t="s">
        <v>686</v>
      </c>
      <c r="B199" s="28"/>
      <c r="C199" s="29"/>
      <c r="D199" s="106" t="s">
        <v>208</v>
      </c>
      <c r="E199" s="62" t="s">
        <v>1424</v>
      </c>
      <c r="F199" s="34"/>
      <c r="G199" s="31"/>
      <c r="H199" s="158">
        <f>SUM(H200)</f>
        <v>300</v>
      </c>
      <c r="I199" s="158">
        <f>SUM(I200)</f>
        <v>300</v>
      </c>
    </row>
    <row r="200" spans="1:9" ht="12.75">
      <c r="A200" s="429" t="s">
        <v>687</v>
      </c>
      <c r="B200" s="28"/>
      <c r="C200" s="29"/>
      <c r="D200" s="106"/>
      <c r="E200" s="62" t="s">
        <v>479</v>
      </c>
      <c r="F200" s="63" t="s">
        <v>1444</v>
      </c>
      <c r="G200" s="31"/>
      <c r="H200" s="158">
        <v>300</v>
      </c>
      <c r="I200" s="158">
        <v>300</v>
      </c>
    </row>
    <row r="201" spans="1:9" ht="12.75">
      <c r="A201" s="429" t="s">
        <v>688</v>
      </c>
      <c r="B201" s="28"/>
      <c r="C201" s="29"/>
      <c r="D201" s="106" t="s">
        <v>1430</v>
      </c>
      <c r="E201" s="62" t="s">
        <v>31</v>
      </c>
      <c r="F201" s="34"/>
      <c r="G201" s="31"/>
      <c r="H201" s="158">
        <f>'[1]Kisebbségi önk.'!$K$23</f>
        <v>75</v>
      </c>
      <c r="I201" s="158">
        <f>'[1]Kisebbségi önk.'!$K$23</f>
        <v>75</v>
      </c>
    </row>
    <row r="202" spans="1:9" ht="12.75">
      <c r="A202" s="429" t="s">
        <v>689</v>
      </c>
      <c r="B202" s="28"/>
      <c r="C202" s="29"/>
      <c r="D202" s="29"/>
      <c r="E202" s="29"/>
      <c r="G202" s="29"/>
      <c r="H202" s="158"/>
      <c r="I202" s="158"/>
    </row>
    <row r="203" spans="1:9" s="83" customFormat="1" ht="12.75">
      <c r="A203" s="429" t="s">
        <v>690</v>
      </c>
      <c r="B203" s="82"/>
      <c r="C203" s="32" t="s">
        <v>29</v>
      </c>
      <c r="D203" s="33" t="s">
        <v>121</v>
      </c>
      <c r="E203" s="33"/>
      <c r="F203" s="33"/>
      <c r="G203" s="33"/>
      <c r="H203" s="159"/>
      <c r="I203" s="159"/>
    </row>
    <row r="204" spans="1:9" ht="12.75">
      <c r="A204" s="429" t="s">
        <v>691</v>
      </c>
      <c r="B204" s="28"/>
      <c r="C204" s="29"/>
      <c r="D204" s="75" t="s">
        <v>202</v>
      </c>
      <c r="E204" s="62" t="s">
        <v>1423</v>
      </c>
      <c r="F204" s="34"/>
      <c r="G204" s="31"/>
      <c r="H204" s="158"/>
      <c r="I204" s="158"/>
    </row>
    <row r="205" spans="1:9" ht="13.5" thickBot="1">
      <c r="A205" s="430" t="s">
        <v>692</v>
      </c>
      <c r="B205" s="39"/>
      <c r="C205" s="40"/>
      <c r="D205" s="40"/>
      <c r="E205" s="40"/>
      <c r="F205" s="40"/>
      <c r="G205" s="40"/>
      <c r="H205" s="266"/>
      <c r="I205" s="266"/>
    </row>
    <row r="206" spans="1:10" s="24" customFormat="1" ht="13.5" thickBot="1">
      <c r="A206" s="431" t="s">
        <v>693</v>
      </c>
      <c r="B206" s="399"/>
      <c r="C206" s="388" t="s">
        <v>230</v>
      </c>
      <c r="D206" s="388"/>
      <c r="E206" s="388"/>
      <c r="F206" s="388"/>
      <c r="G206" s="388"/>
      <c r="H206" s="390">
        <f>SUM(H208)</f>
        <v>21516</v>
      </c>
      <c r="I206" s="390">
        <f>SUM(I208)</f>
        <v>21606</v>
      </c>
      <c r="J206" s="670">
        <f>SUM(I206,I213,I222)</f>
        <v>236371</v>
      </c>
    </row>
    <row r="207" spans="1:9" ht="12.75">
      <c r="A207" s="429" t="s">
        <v>694</v>
      </c>
      <c r="B207" s="25"/>
      <c r="C207" s="23"/>
      <c r="D207" s="23"/>
      <c r="E207" s="23"/>
      <c r="F207" s="23"/>
      <c r="G207" s="23"/>
      <c r="H207" s="169"/>
      <c r="I207" s="169"/>
    </row>
    <row r="208" spans="1:9" ht="12.75">
      <c r="A208" s="429" t="s">
        <v>695</v>
      </c>
      <c r="B208" s="25"/>
      <c r="C208" s="32" t="s">
        <v>0</v>
      </c>
      <c r="D208" s="33" t="s">
        <v>203</v>
      </c>
      <c r="E208" s="34"/>
      <c r="F208" s="34"/>
      <c r="G208" s="34"/>
      <c r="H208" s="159">
        <f>SUM(H209:H211)</f>
        <v>21516</v>
      </c>
      <c r="I208" s="159">
        <f>SUM(I209:I211)</f>
        <v>21606</v>
      </c>
    </row>
    <row r="209" spans="1:9" ht="12.75">
      <c r="A209" s="429" t="s">
        <v>696</v>
      </c>
      <c r="B209" s="28"/>
      <c r="C209" s="29"/>
      <c r="D209" s="75" t="s">
        <v>115</v>
      </c>
      <c r="E209" s="62" t="s">
        <v>10</v>
      </c>
      <c r="F209" s="34"/>
      <c r="G209" s="31"/>
      <c r="H209" s="158">
        <f>'[1]Adó,illeték kiszabása'!$K$42</f>
        <v>17066</v>
      </c>
      <c r="I209" s="158">
        <v>17137</v>
      </c>
    </row>
    <row r="210" spans="1:9" ht="12.75">
      <c r="A210" s="429" t="s">
        <v>697</v>
      </c>
      <c r="B210" s="28"/>
      <c r="C210" s="29"/>
      <c r="D210" s="75" t="s">
        <v>116</v>
      </c>
      <c r="E210" s="62" t="s">
        <v>14</v>
      </c>
      <c r="F210" s="34"/>
      <c r="G210" s="31"/>
      <c r="H210" s="158">
        <f>'[1]Adó,illeték kiszabása'!$K$56</f>
        <v>4282</v>
      </c>
      <c r="I210" s="158">
        <v>4301</v>
      </c>
    </row>
    <row r="211" spans="1:9" ht="12.75">
      <c r="A211" s="429" t="s">
        <v>698</v>
      </c>
      <c r="B211" s="28"/>
      <c r="C211" s="29"/>
      <c r="D211" s="75" t="s">
        <v>207</v>
      </c>
      <c r="E211" s="62" t="s">
        <v>1422</v>
      </c>
      <c r="F211" s="34"/>
      <c r="G211" s="31"/>
      <c r="H211" s="158">
        <f>'[1]Adó,illeték kiszabása'!$K$62</f>
        <v>168</v>
      </c>
      <c r="I211" s="158">
        <f>'[1]Adó,illeték kiszabása'!$K$62</f>
        <v>168</v>
      </c>
    </row>
    <row r="212" spans="1:10" s="24" customFormat="1" ht="13.5" thickBot="1">
      <c r="A212" s="429" t="s">
        <v>699</v>
      </c>
      <c r="B212" s="39"/>
      <c r="C212" s="40"/>
      <c r="D212" s="40"/>
      <c r="E212" s="40"/>
      <c r="F212" s="40"/>
      <c r="G212" s="40"/>
      <c r="H212" s="162"/>
      <c r="I212" s="162"/>
      <c r="J212" s="83"/>
    </row>
    <row r="213" spans="1:10" s="24" customFormat="1" ht="13.5" thickBot="1">
      <c r="A213" s="429" t="s">
        <v>700</v>
      </c>
      <c r="B213" s="37"/>
      <c r="C213" s="57" t="s">
        <v>221</v>
      </c>
      <c r="D213" s="27"/>
      <c r="E213" s="27"/>
      <c r="F213" s="27"/>
      <c r="G213" s="27"/>
      <c r="H213" s="156">
        <f>SUM(H215,H218)</f>
        <v>65000</v>
      </c>
      <c r="I213" s="156">
        <f>SUM(I215,I218)</f>
        <v>65000</v>
      </c>
      <c r="J213" s="83"/>
    </row>
    <row r="214" spans="1:9" ht="12.75">
      <c r="A214" s="429" t="s">
        <v>701</v>
      </c>
      <c r="B214" s="114"/>
      <c r="C214" s="115"/>
      <c r="D214" s="115"/>
      <c r="E214" s="115"/>
      <c r="F214" s="115"/>
      <c r="G214" s="115"/>
      <c r="H214" s="167"/>
      <c r="I214" s="167"/>
    </row>
    <row r="215" spans="1:9" ht="12.75">
      <c r="A215" s="429" t="s">
        <v>702</v>
      </c>
      <c r="B215" s="25"/>
      <c r="C215" s="32" t="s">
        <v>0</v>
      </c>
      <c r="D215" s="33" t="s">
        <v>203</v>
      </c>
      <c r="E215" s="34"/>
      <c r="F215" s="34"/>
      <c r="G215" s="34"/>
      <c r="H215" s="159">
        <f>SUM(H216)</f>
        <v>64000</v>
      </c>
      <c r="I215" s="159">
        <f>SUM(I216)</f>
        <v>64000</v>
      </c>
    </row>
    <row r="216" spans="1:9" ht="12.75">
      <c r="A216" s="429" t="s">
        <v>703</v>
      </c>
      <c r="B216" s="28"/>
      <c r="C216" s="29"/>
      <c r="D216" s="75" t="s">
        <v>207</v>
      </c>
      <c r="E216" s="62" t="s">
        <v>1422</v>
      </c>
      <c r="F216" s="34"/>
      <c r="G216" s="31"/>
      <c r="H216" s="158">
        <f>'[1]Közvilágítás'!$J$11</f>
        <v>64000</v>
      </c>
      <c r="I216" s="158">
        <f>'[1]Közvilágítás'!$J$11</f>
        <v>64000</v>
      </c>
    </row>
    <row r="217" spans="1:9" ht="12.75">
      <c r="A217" s="429" t="s">
        <v>704</v>
      </c>
      <c r="B217" s="28"/>
      <c r="C217" s="29"/>
      <c r="D217" s="29"/>
      <c r="E217" s="29"/>
      <c r="G217" s="29"/>
      <c r="H217" s="158"/>
      <c r="I217" s="158"/>
    </row>
    <row r="218" spans="1:9" ht="12.75">
      <c r="A218" s="429" t="s">
        <v>705</v>
      </c>
      <c r="B218" s="28"/>
      <c r="C218" s="32" t="s">
        <v>29</v>
      </c>
      <c r="D218" s="33" t="s">
        <v>121</v>
      </c>
      <c r="E218" s="34"/>
      <c r="F218" s="34"/>
      <c r="G218" s="34"/>
      <c r="H218" s="159">
        <f>SUM(H219)</f>
        <v>1000</v>
      </c>
      <c r="I218" s="159">
        <f>SUM(I219)</f>
        <v>1000</v>
      </c>
    </row>
    <row r="219" spans="1:9" ht="12.75">
      <c r="A219" s="429" t="s">
        <v>706</v>
      </c>
      <c r="B219" s="28"/>
      <c r="C219" s="29"/>
      <c r="D219" s="75" t="s">
        <v>202</v>
      </c>
      <c r="E219" s="62" t="s">
        <v>1423</v>
      </c>
      <c r="F219" s="34"/>
      <c r="G219" s="31"/>
      <c r="H219" s="158">
        <f>SUM(H220)</f>
        <v>1000</v>
      </c>
      <c r="I219" s="158">
        <f>SUM(I220)</f>
        <v>1000</v>
      </c>
    </row>
    <row r="220" spans="1:10" s="71" customFormat="1" ht="12.75">
      <c r="A220" s="429" t="s">
        <v>707</v>
      </c>
      <c r="B220" s="70"/>
      <c r="C220" s="43"/>
      <c r="D220" s="43"/>
      <c r="E220" s="58" t="s">
        <v>6</v>
      </c>
      <c r="F220" s="41" t="s">
        <v>294</v>
      </c>
      <c r="G220" s="44"/>
      <c r="H220" s="166">
        <f>SUM('[1]Közvilágítás'!$J$18)</f>
        <v>1000</v>
      </c>
      <c r="I220" s="166">
        <f>SUM('[1]Közvilágítás'!$J$18)</f>
        <v>1000</v>
      </c>
      <c r="J220" s="673"/>
    </row>
    <row r="221" spans="1:9" ht="13.5" thickBot="1">
      <c r="A221" s="429" t="s">
        <v>708</v>
      </c>
      <c r="B221" s="39"/>
      <c r="C221" s="40"/>
      <c r="D221" s="40"/>
      <c r="E221" s="59"/>
      <c r="F221" s="54"/>
      <c r="G221" s="253"/>
      <c r="H221" s="251"/>
      <c r="I221" s="251"/>
    </row>
    <row r="222" spans="1:10" s="24" customFormat="1" ht="13.5" thickBot="1">
      <c r="A222" s="429" t="s">
        <v>709</v>
      </c>
      <c r="B222" s="37"/>
      <c r="C222" s="57" t="s">
        <v>219</v>
      </c>
      <c r="D222" s="27"/>
      <c r="E222" s="27"/>
      <c r="F222" s="27"/>
      <c r="G222" s="27"/>
      <c r="H222" s="156">
        <f>SUM(H224+H229)</f>
        <v>136126</v>
      </c>
      <c r="I222" s="156">
        <f>SUM(I224+I229)</f>
        <v>149765</v>
      </c>
      <c r="J222" s="83"/>
    </row>
    <row r="223" spans="1:10" s="24" customFormat="1" ht="12.75">
      <c r="A223" s="429" t="s">
        <v>710</v>
      </c>
      <c r="B223" s="25"/>
      <c r="C223" s="23"/>
      <c r="D223" s="23"/>
      <c r="E223" s="23"/>
      <c r="F223" s="23"/>
      <c r="G223" s="23"/>
      <c r="H223" s="169"/>
      <c r="I223" s="169"/>
      <c r="J223" s="83"/>
    </row>
    <row r="224" spans="1:9" ht="12.75">
      <c r="A224" s="429" t="s">
        <v>711</v>
      </c>
      <c r="B224" s="25"/>
      <c r="C224" s="32" t="s">
        <v>0</v>
      </c>
      <c r="D224" s="33" t="s">
        <v>203</v>
      </c>
      <c r="E224" s="34"/>
      <c r="F224" s="34"/>
      <c r="G224" s="376"/>
      <c r="H224" s="159">
        <f>SUM(H225+H226+H227)</f>
        <v>29364</v>
      </c>
      <c r="I224" s="159">
        <f>SUM(I225+I226+I227)</f>
        <v>29364</v>
      </c>
    </row>
    <row r="225" spans="1:9" ht="12.75">
      <c r="A225" s="429" t="s">
        <v>712</v>
      </c>
      <c r="B225" s="28"/>
      <c r="C225" s="29"/>
      <c r="D225" s="75" t="s">
        <v>115</v>
      </c>
      <c r="E225" s="62" t="s">
        <v>10</v>
      </c>
      <c r="F225" s="31"/>
      <c r="G225" s="376"/>
      <c r="H225" s="158">
        <f>'[1]Város és községgazd.'!$J$103</f>
        <v>520</v>
      </c>
      <c r="I225" s="158">
        <f>'[1]Város és községgazd.'!$J$103</f>
        <v>520</v>
      </c>
    </row>
    <row r="226" spans="1:9" ht="12.75">
      <c r="A226" s="429" t="s">
        <v>713</v>
      </c>
      <c r="B226" s="28"/>
      <c r="C226" s="29"/>
      <c r="D226" s="75" t="s">
        <v>116</v>
      </c>
      <c r="E226" s="62" t="s">
        <v>14</v>
      </c>
      <c r="F226" s="31"/>
      <c r="G226" s="376"/>
      <c r="H226" s="158">
        <f>'[1]Város és községgazd.'!$J$107</f>
        <v>140</v>
      </c>
      <c r="I226" s="158">
        <f>'[1]Város és községgazd.'!$J$107</f>
        <v>140</v>
      </c>
    </row>
    <row r="227" spans="1:9" ht="12.75">
      <c r="A227" s="429" t="s">
        <v>714</v>
      </c>
      <c r="B227" s="28"/>
      <c r="C227" s="29"/>
      <c r="D227" s="75" t="s">
        <v>207</v>
      </c>
      <c r="E227" s="62" t="s">
        <v>1422</v>
      </c>
      <c r="F227" s="31"/>
      <c r="G227" s="376"/>
      <c r="H227" s="158">
        <f>'[1]Város és községgazd.'!$J$44</f>
        <v>28704</v>
      </c>
      <c r="I227" s="158">
        <f>'[1]Város és községgazd.'!$J$44</f>
        <v>28704</v>
      </c>
    </row>
    <row r="228" spans="1:9" ht="12.75">
      <c r="A228" s="429" t="s">
        <v>715</v>
      </c>
      <c r="B228" s="28"/>
      <c r="C228" s="29"/>
      <c r="D228" s="29"/>
      <c r="E228" s="29"/>
      <c r="F228" s="29"/>
      <c r="H228" s="158"/>
      <c r="I228" s="158"/>
    </row>
    <row r="229" spans="1:9" ht="12.75">
      <c r="A229" s="429" t="s">
        <v>716</v>
      </c>
      <c r="B229" s="28"/>
      <c r="C229" s="32" t="s">
        <v>29</v>
      </c>
      <c r="D229" s="33" t="s">
        <v>121</v>
      </c>
      <c r="E229" s="34"/>
      <c r="F229" s="34"/>
      <c r="G229" s="376"/>
      <c r="H229" s="159">
        <f>SUM(H230+H239+H241)</f>
        <v>106762</v>
      </c>
      <c r="I229" s="159">
        <f>SUM(I230+I239+I241)</f>
        <v>120401</v>
      </c>
    </row>
    <row r="230" spans="1:9" ht="12.75">
      <c r="A230" s="429" t="s">
        <v>717</v>
      </c>
      <c r="B230" s="28"/>
      <c r="C230" s="29"/>
      <c r="D230" s="75" t="s">
        <v>202</v>
      </c>
      <c r="E230" s="62" t="s">
        <v>1423</v>
      </c>
      <c r="F230" s="31"/>
      <c r="G230" s="376"/>
      <c r="H230" s="158">
        <f>SUM(H231:H236)</f>
        <v>105762</v>
      </c>
      <c r="I230" s="158">
        <f>SUM(I231:I237)</f>
        <v>94401</v>
      </c>
    </row>
    <row r="231" spans="1:9" ht="12.75">
      <c r="A231" s="429" t="s">
        <v>718</v>
      </c>
      <c r="B231" s="28"/>
      <c r="C231" s="29"/>
      <c r="D231" s="29"/>
      <c r="E231" s="36" t="s">
        <v>22</v>
      </c>
      <c r="F231" s="732" t="s">
        <v>148</v>
      </c>
      <c r="G231" s="733"/>
      <c r="H231" s="164">
        <f>'[1]Város és községgazd.'!$J$49</f>
        <v>5000</v>
      </c>
      <c r="I231" s="164">
        <v>3500</v>
      </c>
    </row>
    <row r="232" spans="1:9" ht="12.75">
      <c r="A232" s="429" t="s">
        <v>719</v>
      </c>
      <c r="B232" s="28"/>
      <c r="C232" s="29"/>
      <c r="D232" s="29"/>
      <c r="E232" s="36" t="s">
        <v>6</v>
      </c>
      <c r="F232" s="732" t="s">
        <v>242</v>
      </c>
      <c r="G232" s="733"/>
      <c r="H232" s="164">
        <f>'[1]Város és községgazd.'!$J$55</f>
        <v>29650</v>
      </c>
      <c r="I232" s="164">
        <v>45400</v>
      </c>
    </row>
    <row r="233" spans="1:9" ht="12.75">
      <c r="A233" s="429" t="s">
        <v>720</v>
      </c>
      <c r="B233" s="28"/>
      <c r="C233" s="29"/>
      <c r="D233" s="29"/>
      <c r="E233" s="36" t="s">
        <v>6</v>
      </c>
      <c r="F233" s="732" t="s">
        <v>243</v>
      </c>
      <c r="G233" s="733"/>
      <c r="H233" s="164">
        <f>'[1]Város és községgazd.'!$J$73</f>
        <v>9297</v>
      </c>
      <c r="I233" s="164">
        <v>0</v>
      </c>
    </row>
    <row r="234" spans="1:9" ht="12.75">
      <c r="A234" s="429" t="s">
        <v>721</v>
      </c>
      <c r="B234" s="28"/>
      <c r="C234" s="29"/>
      <c r="D234" s="29"/>
      <c r="E234" s="36" t="s">
        <v>6</v>
      </c>
      <c r="F234" s="732" t="s">
        <v>244</v>
      </c>
      <c r="G234" s="733"/>
      <c r="H234" s="164">
        <f>'[1]Város és községgazd.'!$J$79</f>
        <v>315</v>
      </c>
      <c r="I234" s="164">
        <f>'[1]Város és községgazd.'!$J$79</f>
        <v>315</v>
      </c>
    </row>
    <row r="235" spans="1:9" ht="12.75">
      <c r="A235" s="429" t="s">
        <v>722</v>
      </c>
      <c r="B235" s="28"/>
      <c r="C235" s="29"/>
      <c r="D235" s="29"/>
      <c r="E235" s="36" t="s">
        <v>6</v>
      </c>
      <c r="F235" s="732" t="s">
        <v>1774</v>
      </c>
      <c r="G235" s="733"/>
      <c r="H235" s="238">
        <v>1500</v>
      </c>
      <c r="I235" s="238">
        <v>2500</v>
      </c>
    </row>
    <row r="236" spans="1:9" ht="12.75">
      <c r="A236" s="429" t="s">
        <v>723</v>
      </c>
      <c r="B236" s="28"/>
      <c r="C236" s="29"/>
      <c r="D236" s="29"/>
      <c r="E236" s="85" t="s">
        <v>6</v>
      </c>
      <c r="F236" s="732" t="s">
        <v>1579</v>
      </c>
      <c r="G236" s="733"/>
      <c r="H236" s="238">
        <v>60000</v>
      </c>
      <c r="I236" s="238">
        <v>42686</v>
      </c>
    </row>
    <row r="237" spans="1:9" ht="12.75">
      <c r="A237" s="429" t="s">
        <v>724</v>
      </c>
      <c r="B237" s="28"/>
      <c r="C237" s="29"/>
      <c r="D237" s="29"/>
      <c r="E237" s="85"/>
      <c r="F237" s="732"/>
      <c r="G237" s="733"/>
      <c r="H237" s="238"/>
      <c r="I237" s="238"/>
    </row>
    <row r="238" spans="1:9" ht="12.75">
      <c r="A238" s="429" t="s">
        <v>725</v>
      </c>
      <c r="B238" s="28"/>
      <c r="C238" s="29"/>
      <c r="D238" s="29"/>
      <c r="E238" s="36"/>
      <c r="F238" s="202"/>
      <c r="H238" s="238"/>
      <c r="I238" s="238"/>
    </row>
    <row r="239" spans="1:9" ht="12.75">
      <c r="A239" s="429" t="s">
        <v>726</v>
      </c>
      <c r="B239" s="28"/>
      <c r="C239" s="29"/>
      <c r="D239" s="75" t="s">
        <v>1431</v>
      </c>
      <c r="E239" s="233" t="s">
        <v>1436</v>
      </c>
      <c r="F239" s="203"/>
      <c r="G239" s="376"/>
      <c r="H239" s="163">
        <v>0</v>
      </c>
      <c r="I239" s="163">
        <v>0</v>
      </c>
    </row>
    <row r="240" spans="1:9" ht="12.75">
      <c r="A240" s="429" t="s">
        <v>727</v>
      </c>
      <c r="B240" s="28"/>
      <c r="C240" s="29"/>
      <c r="D240" s="29"/>
      <c r="E240" s="36"/>
      <c r="F240" s="43"/>
      <c r="H240" s="158"/>
      <c r="I240" s="158"/>
    </row>
    <row r="241" spans="1:9" ht="12.75">
      <c r="A241" s="429" t="s">
        <v>728</v>
      </c>
      <c r="B241" s="28"/>
      <c r="C241" s="29"/>
      <c r="D241" s="75" t="s">
        <v>445</v>
      </c>
      <c r="E241" s="233" t="s">
        <v>1432</v>
      </c>
      <c r="F241" s="47"/>
      <c r="G241" s="376"/>
      <c r="H241" s="158">
        <f>SUM(H242)</f>
        <v>1000</v>
      </c>
      <c r="I241" s="158">
        <f>SUM(I242)</f>
        <v>26000</v>
      </c>
    </row>
    <row r="242" spans="1:9" ht="12.75">
      <c r="A242" s="429" t="s">
        <v>729</v>
      </c>
      <c r="B242" s="28"/>
      <c r="C242" s="29"/>
      <c r="D242" s="75"/>
      <c r="E242" s="384" t="s">
        <v>456</v>
      </c>
      <c r="F242" s="63" t="s">
        <v>129</v>
      </c>
      <c r="G242" s="376"/>
      <c r="H242" s="158">
        <f>SUM(H243)</f>
        <v>1000</v>
      </c>
      <c r="I242" s="158">
        <f>SUM(I243:I244)</f>
        <v>26000</v>
      </c>
    </row>
    <row r="243" spans="1:9" ht="12.75" customHeight="1">
      <c r="A243" s="429" t="s">
        <v>730</v>
      </c>
      <c r="B243" s="28"/>
      <c r="C243" s="29"/>
      <c r="D243" s="29"/>
      <c r="F243" s="36" t="s">
        <v>22</v>
      </c>
      <c r="G243" s="385" t="s">
        <v>79</v>
      </c>
      <c r="H243" s="164">
        <f>'[1]Város és községgazd.'!$J$88</f>
        <v>1000</v>
      </c>
      <c r="I243" s="164">
        <f>'[1]Város és községgazd.'!$J$88</f>
        <v>1000</v>
      </c>
    </row>
    <row r="244" spans="1:9" ht="12.75" customHeight="1">
      <c r="A244" s="449" t="s">
        <v>731</v>
      </c>
      <c r="B244" s="28"/>
      <c r="C244" s="29"/>
      <c r="D244" s="29"/>
      <c r="F244" s="36" t="s">
        <v>22</v>
      </c>
      <c r="G244" s="385" t="s">
        <v>1806</v>
      </c>
      <c r="H244" s="164"/>
      <c r="I244" s="164">
        <v>25000</v>
      </c>
    </row>
    <row r="245" spans="1:9" ht="13.5" thickBot="1">
      <c r="A245" s="430" t="s">
        <v>732</v>
      </c>
      <c r="B245" s="39"/>
      <c r="C245" s="40"/>
      <c r="D245" s="40"/>
      <c r="E245" s="40"/>
      <c r="F245" s="40"/>
      <c r="G245" s="40"/>
      <c r="H245" s="170"/>
      <c r="I245" s="170"/>
    </row>
    <row r="246" spans="1:10" s="83" customFormat="1" ht="13.5" thickBot="1">
      <c r="A246" s="431" t="s">
        <v>733</v>
      </c>
      <c r="B246" s="399"/>
      <c r="C246" s="388" t="s">
        <v>245</v>
      </c>
      <c r="D246" s="388"/>
      <c r="E246" s="388"/>
      <c r="F246" s="388"/>
      <c r="G246" s="388"/>
      <c r="H246" s="390">
        <f>SUM(H248)</f>
        <v>506692</v>
      </c>
      <c r="I246" s="390">
        <f>SUM(I248)</f>
        <v>183023</v>
      </c>
      <c r="J246" s="670">
        <f>SUM(I246,I253)</f>
        <v>838615</v>
      </c>
    </row>
    <row r="247" spans="1:10" s="24" customFormat="1" ht="12.75">
      <c r="A247" s="429" t="s">
        <v>734</v>
      </c>
      <c r="B247" s="25"/>
      <c r="C247" s="23"/>
      <c r="D247" s="23"/>
      <c r="E247" s="23"/>
      <c r="F247" s="23"/>
      <c r="G247" s="23"/>
      <c r="H247" s="169"/>
      <c r="I247" s="169"/>
      <c r="J247" s="83"/>
    </row>
    <row r="248" spans="1:9" ht="12.75">
      <c r="A248" s="429" t="s">
        <v>735</v>
      </c>
      <c r="B248" s="25"/>
      <c r="C248" s="32" t="s">
        <v>40</v>
      </c>
      <c r="D248" s="33" t="s">
        <v>1445</v>
      </c>
      <c r="E248" s="34"/>
      <c r="F248" s="34"/>
      <c r="G248" s="376"/>
      <c r="H248" s="159">
        <f>SUM(H249:H250)</f>
        <v>506692</v>
      </c>
      <c r="I248" s="159">
        <f>SUM(I249:I250)</f>
        <v>183023</v>
      </c>
    </row>
    <row r="249" spans="1:10" s="78" customFormat="1" ht="12.75">
      <c r="A249" s="429" t="s">
        <v>736</v>
      </c>
      <c r="B249" s="74"/>
      <c r="C249" s="84"/>
      <c r="D249" s="372" t="s">
        <v>119</v>
      </c>
      <c r="E249" s="63" t="s">
        <v>1446</v>
      </c>
      <c r="F249" s="63"/>
      <c r="G249" s="378"/>
      <c r="H249" s="163">
        <f>SUM('[1]Finanszírozási műv., tartalékok'!$H$16)</f>
        <v>423669</v>
      </c>
      <c r="I249" s="163">
        <v>100000</v>
      </c>
      <c r="J249" s="83"/>
    </row>
    <row r="250" spans="1:9" ht="12.75">
      <c r="A250" s="429" t="s">
        <v>737</v>
      </c>
      <c r="B250" s="28"/>
      <c r="C250" s="29"/>
      <c r="D250" s="84" t="s">
        <v>472</v>
      </c>
      <c r="E250" s="62" t="s">
        <v>1447</v>
      </c>
      <c r="F250" s="31"/>
      <c r="G250" s="376"/>
      <c r="H250" s="158">
        <f>SUM(H251:H252)</f>
        <v>83023</v>
      </c>
      <c r="I250" s="158">
        <f>SUM(I251:I252)</f>
        <v>83023</v>
      </c>
    </row>
    <row r="251" spans="1:9" ht="12.75">
      <c r="A251" s="429" t="s">
        <v>738</v>
      </c>
      <c r="B251" s="28"/>
      <c r="C251" s="29"/>
      <c r="D251" s="76"/>
      <c r="E251" s="84" t="s">
        <v>1439</v>
      </c>
      <c r="F251" s="62" t="s">
        <v>293</v>
      </c>
      <c r="G251" s="376"/>
      <c r="H251" s="158">
        <f>'[1]Finanszírozási műv., tartalékok'!$H$10</f>
        <v>37564</v>
      </c>
      <c r="I251" s="158">
        <f>'[1]Finanszírozási műv., tartalékok'!$H$10</f>
        <v>37564</v>
      </c>
    </row>
    <row r="252" spans="1:9" ht="13.5" thickBot="1">
      <c r="A252" s="429" t="s">
        <v>739</v>
      </c>
      <c r="B252" s="39"/>
      <c r="C252" s="40"/>
      <c r="D252" s="123"/>
      <c r="E252" s="373" t="s">
        <v>1440</v>
      </c>
      <c r="F252" s="107" t="s">
        <v>104</v>
      </c>
      <c r="H252" s="162">
        <f>'[1]Finanszírozási műv., tartalékok'!$H$12</f>
        <v>45459</v>
      </c>
      <c r="I252" s="162">
        <f>'[1]Finanszírozási műv., tartalékok'!$H$12</f>
        <v>45459</v>
      </c>
    </row>
    <row r="253" spans="1:10" s="24" customFormat="1" ht="13.5" thickBot="1">
      <c r="A253" s="429" t="s">
        <v>740</v>
      </c>
      <c r="B253" s="37"/>
      <c r="C253" s="57" t="s">
        <v>231</v>
      </c>
      <c r="D253" s="27"/>
      <c r="E253" s="27"/>
      <c r="F253" s="27"/>
      <c r="G253" s="27"/>
      <c r="H253" s="156">
        <f>SUM(H254,H256)</f>
        <v>615007</v>
      </c>
      <c r="I253" s="156">
        <f>SUM(I254,I256)</f>
        <v>655592</v>
      </c>
      <c r="J253" s="83"/>
    </row>
    <row r="254" spans="1:9" ht="12.75">
      <c r="A254" s="429" t="s">
        <v>741</v>
      </c>
      <c r="B254" s="28"/>
      <c r="C254" s="32" t="s">
        <v>80</v>
      </c>
      <c r="D254" s="33" t="s">
        <v>19</v>
      </c>
      <c r="E254" s="33"/>
      <c r="F254" s="33"/>
      <c r="G254" s="376"/>
      <c r="H254" s="159">
        <f>'[1]Finanszírozási műv., tartalékok'!$H$25</f>
        <v>30000</v>
      </c>
      <c r="I254" s="159">
        <v>26134</v>
      </c>
    </row>
    <row r="255" spans="1:9" ht="12.75">
      <c r="A255" s="429" t="s">
        <v>742</v>
      </c>
      <c r="B255" s="28"/>
      <c r="C255" s="32"/>
      <c r="D255" s="46"/>
      <c r="E255" s="46"/>
      <c r="F255" s="46"/>
      <c r="H255" s="231"/>
      <c r="I255" s="231"/>
    </row>
    <row r="256" spans="1:9" ht="12.75">
      <c r="A256" s="429" t="s">
        <v>743</v>
      </c>
      <c r="B256" s="28"/>
      <c r="C256" s="32" t="s">
        <v>81</v>
      </c>
      <c r="D256" s="33" t="s">
        <v>17</v>
      </c>
      <c r="E256" s="33"/>
      <c r="F256" s="33"/>
      <c r="G256" s="376"/>
      <c r="H256" s="157">
        <f>SUM(H257,H264)</f>
        <v>585007</v>
      </c>
      <c r="I256" s="157">
        <f>SUM(I257,I264)</f>
        <v>629458</v>
      </c>
    </row>
    <row r="257" spans="1:9" ht="12.75">
      <c r="A257" s="429" t="s">
        <v>744</v>
      </c>
      <c r="B257" s="28"/>
      <c r="C257" s="32"/>
      <c r="D257" s="374" t="s">
        <v>1448</v>
      </c>
      <c r="E257" s="254" t="s">
        <v>87</v>
      </c>
      <c r="F257" s="33"/>
      <c r="G257" s="376"/>
      <c r="H257" s="157">
        <f>SUM(H258:H262)</f>
        <v>70684</v>
      </c>
      <c r="I257" s="157">
        <f>SUM(I258:I262)</f>
        <v>56217</v>
      </c>
    </row>
    <row r="258" spans="1:10" s="78" customFormat="1" ht="12.75">
      <c r="A258" s="429" t="s">
        <v>745</v>
      </c>
      <c r="B258" s="74"/>
      <c r="C258" s="75"/>
      <c r="D258" s="75"/>
      <c r="E258" s="88">
        <v>1</v>
      </c>
      <c r="F258" s="62" t="s">
        <v>354</v>
      </c>
      <c r="G258" s="378"/>
      <c r="H258" s="163">
        <f>'[1]Finanszírozási műv., tartalékok'!$H$31</f>
        <v>14000</v>
      </c>
      <c r="I258" s="163">
        <v>0</v>
      </c>
      <c r="J258" s="83"/>
    </row>
    <row r="259" spans="1:10" s="78" customFormat="1" ht="12.75">
      <c r="A259" s="429" t="s">
        <v>746</v>
      </c>
      <c r="B259" s="74"/>
      <c r="C259" s="75"/>
      <c r="D259" s="75"/>
      <c r="E259" s="88">
        <v>2</v>
      </c>
      <c r="F259" s="62" t="s">
        <v>86</v>
      </c>
      <c r="G259" s="378"/>
      <c r="H259" s="163">
        <f>'[1]Finanszírozási műv., tartalékok'!$H$32</f>
        <v>50000</v>
      </c>
      <c r="I259" s="163">
        <f>'[1]Finanszírozási műv., tartalékok'!$H$32</f>
        <v>50000</v>
      </c>
      <c r="J259" s="83"/>
    </row>
    <row r="260" spans="1:10" s="78" customFormat="1" ht="12.75">
      <c r="A260" s="429" t="s">
        <v>747</v>
      </c>
      <c r="B260" s="74"/>
      <c r="C260" s="75"/>
      <c r="D260" s="75"/>
      <c r="E260" s="88">
        <v>3</v>
      </c>
      <c r="F260" s="62" t="s">
        <v>140</v>
      </c>
      <c r="G260" s="378"/>
      <c r="H260" s="163">
        <f>'[1]Finanszírozási műv., tartalékok'!$H$33</f>
        <v>5000</v>
      </c>
      <c r="I260" s="163">
        <f>'[1]Finanszírozási műv., tartalékok'!$H$33</f>
        <v>5000</v>
      </c>
      <c r="J260" s="83"/>
    </row>
    <row r="261" spans="1:10" s="78" customFormat="1" ht="12.75">
      <c r="A261" s="429" t="s">
        <v>748</v>
      </c>
      <c r="B261" s="74"/>
      <c r="C261" s="75"/>
      <c r="D261" s="75"/>
      <c r="E261" s="88">
        <v>4</v>
      </c>
      <c r="F261" s="62" t="s">
        <v>78</v>
      </c>
      <c r="G261" s="378"/>
      <c r="H261" s="163">
        <f>'[1]Finanszírozási műv., tartalékok'!$H$35</f>
        <v>1217</v>
      </c>
      <c r="I261" s="163">
        <f>'[1]Finanszírozási műv., tartalékok'!$H$35</f>
        <v>1217</v>
      </c>
      <c r="J261" s="83"/>
    </row>
    <row r="262" spans="1:9" ht="12.75">
      <c r="A262" s="429" t="s">
        <v>749</v>
      </c>
      <c r="B262" s="28"/>
      <c r="C262" s="29"/>
      <c r="D262" s="75"/>
      <c r="E262" s="88">
        <v>5</v>
      </c>
      <c r="F262" s="150" t="s">
        <v>249</v>
      </c>
      <c r="G262" s="376"/>
      <c r="H262" s="158">
        <f>'[1]Finanszírozási műv., tartalékok'!$H$36</f>
        <v>467</v>
      </c>
      <c r="I262" s="158">
        <v>0</v>
      </c>
    </row>
    <row r="263" spans="1:10" s="78" customFormat="1" ht="12.75">
      <c r="A263" s="429" t="s">
        <v>750</v>
      </c>
      <c r="B263" s="74"/>
      <c r="C263" s="75"/>
      <c r="D263" s="75"/>
      <c r="E263" s="84"/>
      <c r="F263" s="106"/>
      <c r="H263" s="179"/>
      <c r="I263" s="179"/>
      <c r="J263" s="83"/>
    </row>
    <row r="264" spans="1:10" s="78" customFormat="1" ht="12.75">
      <c r="A264" s="429" t="s">
        <v>751</v>
      </c>
      <c r="B264" s="74"/>
      <c r="C264" s="75"/>
      <c r="D264" s="46" t="s">
        <v>209</v>
      </c>
      <c r="E264" s="152" t="s">
        <v>88</v>
      </c>
      <c r="F264" s="153"/>
      <c r="G264" s="378"/>
      <c r="H264" s="159">
        <f>SUM(H265:H266,H270:H283)</f>
        <v>514323</v>
      </c>
      <c r="I264" s="159">
        <f>SUM(I265:I266,I270:I287)</f>
        <v>573241</v>
      </c>
      <c r="J264" s="83"/>
    </row>
    <row r="265" spans="1:10" s="78" customFormat="1" ht="12.75">
      <c r="A265" s="429" t="s">
        <v>752</v>
      </c>
      <c r="B265" s="74"/>
      <c r="C265" s="75"/>
      <c r="D265" s="75"/>
      <c r="E265" s="84">
        <v>1</v>
      </c>
      <c r="F265" s="255" t="s">
        <v>105</v>
      </c>
      <c r="G265" s="378"/>
      <c r="H265" s="163">
        <f>'[1]Finanszírozási műv., tartalékok'!$H$41</f>
        <v>1000</v>
      </c>
      <c r="I265" s="163">
        <f>'[1]Finanszírozási műv., tartalékok'!$H$41</f>
        <v>1000</v>
      </c>
      <c r="J265" s="83"/>
    </row>
    <row r="266" spans="1:10" s="78" customFormat="1" ht="12.75">
      <c r="A266" s="429" t="s">
        <v>753</v>
      </c>
      <c r="B266" s="74"/>
      <c r="C266" s="75"/>
      <c r="D266" s="75"/>
      <c r="E266" s="84">
        <v>2</v>
      </c>
      <c r="F266" s="255" t="s">
        <v>89</v>
      </c>
      <c r="G266" s="378"/>
      <c r="H266" s="163">
        <f>SUM(H267:H269)</f>
        <v>144743</v>
      </c>
      <c r="I266" s="163">
        <f>SUM(I267:I269)</f>
        <v>144743</v>
      </c>
      <c r="J266" s="83"/>
    </row>
    <row r="267" spans="1:10" s="78" customFormat="1" ht="12.75">
      <c r="A267" s="429" t="s">
        <v>754</v>
      </c>
      <c r="B267" s="74"/>
      <c r="C267" s="75"/>
      <c r="D267" s="75"/>
      <c r="E267" s="84"/>
      <c r="F267" s="267" t="s">
        <v>317</v>
      </c>
      <c r="G267" s="378"/>
      <c r="H267" s="164">
        <f>'[1]Finanszírozási műv., tartalékok'!$H$44</f>
        <v>34604</v>
      </c>
      <c r="I267" s="164">
        <f>'[1]Finanszírozási műv., tartalékok'!$H$44</f>
        <v>34604</v>
      </c>
      <c r="J267" s="83"/>
    </row>
    <row r="268" spans="1:10" s="78" customFormat="1" ht="12.75">
      <c r="A268" s="429" t="s">
        <v>755</v>
      </c>
      <c r="B268" s="74"/>
      <c r="C268" s="75"/>
      <c r="D268" s="75"/>
      <c r="E268" s="84"/>
      <c r="F268" s="267" t="s">
        <v>318</v>
      </c>
      <c r="G268" s="378"/>
      <c r="H268" s="164">
        <f>'[1]Finanszírozási műv., tartalékok'!$H$46</f>
        <v>60139</v>
      </c>
      <c r="I268" s="164">
        <f>'[1]Finanszírozási műv., tartalékok'!$H$46</f>
        <v>60139</v>
      </c>
      <c r="J268" s="83"/>
    </row>
    <row r="269" spans="1:10" s="78" customFormat="1" ht="12.75">
      <c r="A269" s="429" t="s">
        <v>756</v>
      </c>
      <c r="B269" s="74"/>
      <c r="C269" s="75"/>
      <c r="D269" s="75"/>
      <c r="E269" s="84"/>
      <c r="F269" s="267" t="s">
        <v>319</v>
      </c>
      <c r="G269" s="378"/>
      <c r="H269" s="164">
        <f>'[1]Finanszírozási műv., tartalékok'!$H$47</f>
        <v>50000</v>
      </c>
      <c r="I269" s="164">
        <f>'[1]Finanszírozási műv., tartalékok'!$H$47</f>
        <v>50000</v>
      </c>
      <c r="J269" s="83"/>
    </row>
    <row r="270" spans="1:10" s="78" customFormat="1" ht="12.75">
      <c r="A270" s="429" t="s">
        <v>757</v>
      </c>
      <c r="B270" s="74"/>
      <c r="C270" s="75"/>
      <c r="D270" s="75"/>
      <c r="E270" s="84">
        <v>3</v>
      </c>
      <c r="F270" s="255" t="s">
        <v>1606</v>
      </c>
      <c r="G270" s="378"/>
      <c r="H270" s="163">
        <f>SUM('[1]Finanszírozási műv., tartalékok'!$H$54)</f>
        <v>205400</v>
      </c>
      <c r="I270" s="163">
        <v>260000</v>
      </c>
      <c r="J270" s="83"/>
    </row>
    <row r="271" spans="1:10" s="78" customFormat="1" ht="12.75">
      <c r="A271" s="429" t="s">
        <v>758</v>
      </c>
      <c r="B271" s="74"/>
      <c r="C271" s="75"/>
      <c r="D271" s="75"/>
      <c r="E271" s="84">
        <v>4</v>
      </c>
      <c r="F271" s="255" t="s">
        <v>355</v>
      </c>
      <c r="G271" s="378"/>
      <c r="H271" s="163">
        <f>'[1]Finanszírozási műv., tartalékok'!$H$60</f>
        <v>10200</v>
      </c>
      <c r="I271" s="163">
        <f>'[1]Finanszírozási műv., tartalékok'!$H$60</f>
        <v>10200</v>
      </c>
      <c r="J271" s="83"/>
    </row>
    <row r="272" spans="1:10" s="78" customFormat="1" ht="12.75">
      <c r="A272" s="429" t="s">
        <v>759</v>
      </c>
      <c r="B272" s="74"/>
      <c r="C272" s="75"/>
      <c r="D272" s="75"/>
      <c r="E272" s="84">
        <v>5</v>
      </c>
      <c r="F272" s="255" t="s">
        <v>356</v>
      </c>
      <c r="G272" s="378"/>
      <c r="H272" s="163">
        <f>'[1]Finanszírozási műv., tartalékok'!$H$61</f>
        <v>631</v>
      </c>
      <c r="I272" s="163">
        <f>'[1]Finanszírozási műv., tartalékok'!$H$61</f>
        <v>631</v>
      </c>
      <c r="J272" s="83"/>
    </row>
    <row r="273" spans="1:10" s="78" customFormat="1" ht="12.75">
      <c r="A273" s="429" t="s">
        <v>760</v>
      </c>
      <c r="B273" s="74"/>
      <c r="C273" s="75"/>
      <c r="D273" s="75"/>
      <c r="E273" s="84">
        <v>6</v>
      </c>
      <c r="F273" s="255" t="s">
        <v>357</v>
      </c>
      <c r="G273" s="378"/>
      <c r="H273" s="163">
        <f>'[1]Finanszírozási műv., tartalékok'!$H$62</f>
        <v>8500</v>
      </c>
      <c r="I273" s="163">
        <f>'[1]Finanszírozási műv., tartalékok'!$H$62</f>
        <v>8500</v>
      </c>
      <c r="J273" s="83"/>
    </row>
    <row r="274" spans="1:10" s="78" customFormat="1" ht="12.75">
      <c r="A274" s="429" t="s">
        <v>761</v>
      </c>
      <c r="B274" s="74"/>
      <c r="C274" s="75"/>
      <c r="D274" s="75"/>
      <c r="E274" s="84">
        <v>7</v>
      </c>
      <c r="F274" s="255" t="s">
        <v>247</v>
      </c>
      <c r="G274" s="378"/>
      <c r="H274" s="163">
        <f>'[1]Finanszírozási műv., tartalékok'!$H$63+'[1]Finanszírozási műv., tartalékok'!$H$66</f>
        <v>24000</v>
      </c>
      <c r="I274" s="163">
        <v>0</v>
      </c>
      <c r="J274" s="83"/>
    </row>
    <row r="275" spans="1:10" s="78" customFormat="1" ht="12.75">
      <c r="A275" s="429" t="s">
        <v>762</v>
      </c>
      <c r="B275" s="74"/>
      <c r="C275" s="75"/>
      <c r="D275" s="75"/>
      <c r="E275" s="84">
        <v>8</v>
      </c>
      <c r="F275" s="255" t="s">
        <v>320</v>
      </c>
      <c r="G275" s="378"/>
      <c r="H275" s="163">
        <f>'[1]Finanszírozási műv., tartalékok'!$H$68</f>
        <v>85396</v>
      </c>
      <c r="I275" s="163">
        <v>74684</v>
      </c>
      <c r="J275" s="83"/>
    </row>
    <row r="276" spans="1:10" s="78" customFormat="1" ht="12.75">
      <c r="A276" s="429" t="s">
        <v>763</v>
      </c>
      <c r="B276" s="74"/>
      <c r="C276" s="75"/>
      <c r="D276" s="75"/>
      <c r="E276" s="84">
        <v>9</v>
      </c>
      <c r="F276" s="255" t="s">
        <v>358</v>
      </c>
      <c r="G276" s="378"/>
      <c r="H276" s="163">
        <f>'[1]Finanszírozási műv., tartalékok'!$H$72</f>
        <v>10000</v>
      </c>
      <c r="I276" s="163">
        <f>'[1]Finanszírozási műv., tartalékok'!$H$72</f>
        <v>10000</v>
      </c>
      <c r="J276" s="83"/>
    </row>
    <row r="277" spans="1:10" s="78" customFormat="1" ht="12.75">
      <c r="A277" s="429" t="s">
        <v>764</v>
      </c>
      <c r="B277" s="74"/>
      <c r="C277" s="75"/>
      <c r="D277" s="75"/>
      <c r="E277" s="84">
        <v>10</v>
      </c>
      <c r="F277" s="255" t="s">
        <v>359</v>
      </c>
      <c r="G277" s="378"/>
      <c r="H277" s="163">
        <f>'[1]Finanszírozási műv., tartalékok'!$H$73</f>
        <v>7247</v>
      </c>
      <c r="I277" s="163">
        <f>'[1]Finanszírozási műv., tartalékok'!$H$73</f>
        <v>7247</v>
      </c>
      <c r="J277" s="83"/>
    </row>
    <row r="278" spans="1:10" s="78" customFormat="1" ht="12.75">
      <c r="A278" s="429" t="s">
        <v>765</v>
      </c>
      <c r="B278" s="74"/>
      <c r="C278" s="75"/>
      <c r="D278" s="75"/>
      <c r="E278" s="84">
        <v>11</v>
      </c>
      <c r="F278" s="255" t="s">
        <v>141</v>
      </c>
      <c r="G278" s="378"/>
      <c r="H278" s="163">
        <f>'[1]Finanszírozási műv., tartalékok'!$H$75</f>
        <v>0</v>
      </c>
      <c r="I278" s="163">
        <f>'[1]Finanszírozási műv., tartalékok'!$H$75</f>
        <v>0</v>
      </c>
      <c r="J278" s="83"/>
    </row>
    <row r="279" spans="1:10" s="78" customFormat="1" ht="12.75">
      <c r="A279" s="429" t="s">
        <v>766</v>
      </c>
      <c r="B279" s="74"/>
      <c r="C279" s="75"/>
      <c r="D279" s="75"/>
      <c r="E279" s="84">
        <v>12</v>
      </c>
      <c r="F279" s="62" t="s">
        <v>248</v>
      </c>
      <c r="G279" s="150"/>
      <c r="H279" s="163">
        <f>'[1]Finanszírozási műv., tartalékok'!$H$76</f>
        <v>2185</v>
      </c>
      <c r="I279" s="163">
        <f>'[1]Finanszírozási műv., tartalékok'!$H$76</f>
        <v>2185</v>
      </c>
      <c r="J279" s="83"/>
    </row>
    <row r="280" spans="1:10" s="78" customFormat="1" ht="12.75">
      <c r="A280" s="429" t="s">
        <v>767</v>
      </c>
      <c r="B280" s="74"/>
      <c r="C280" s="75"/>
      <c r="D280" s="75"/>
      <c r="E280" s="84">
        <v>13</v>
      </c>
      <c r="F280" s="150" t="s">
        <v>1458</v>
      </c>
      <c r="G280" s="62"/>
      <c r="H280" s="163">
        <f>'[1]Finanszírozási műv., tartalékok'!$H$80</f>
        <v>5221</v>
      </c>
      <c r="I280" s="163">
        <f>'[1]Finanszírozási műv., tartalékok'!$H$80</f>
        <v>5221</v>
      </c>
      <c r="J280" s="83"/>
    </row>
    <row r="281" spans="1:10" s="78" customFormat="1" ht="12.75">
      <c r="A281" s="429" t="s">
        <v>768</v>
      </c>
      <c r="B281" s="74"/>
      <c r="C281" s="75"/>
      <c r="D281" s="75"/>
      <c r="E281" s="84">
        <v>14</v>
      </c>
      <c r="F281" s="62" t="s">
        <v>339</v>
      </c>
      <c r="G281" s="62"/>
      <c r="H281" s="163">
        <f>SUM('[1]Finanszírozási műv., tartalékok'!$H$82)</f>
        <v>1800</v>
      </c>
      <c r="I281" s="163">
        <f>SUM('[1]Finanszírozási műv., tartalékok'!$H$82)</f>
        <v>1800</v>
      </c>
      <c r="J281" s="83"/>
    </row>
    <row r="282" spans="1:10" s="78" customFormat="1" ht="12.75">
      <c r="A282" s="429" t="s">
        <v>769</v>
      </c>
      <c r="B282" s="74"/>
      <c r="C282" s="75"/>
      <c r="D282" s="75"/>
      <c r="E282" s="84">
        <v>15</v>
      </c>
      <c r="F282" s="77" t="s">
        <v>1580</v>
      </c>
      <c r="G282" s="62"/>
      <c r="H282" s="163">
        <f>SUM('[1]Finanszírozási műv., tartalékok'!$H$84)</f>
        <v>8000</v>
      </c>
      <c r="I282" s="163">
        <f>SUM('[1]Finanszírozási műv., tartalékok'!$H$84)</f>
        <v>8000</v>
      </c>
      <c r="J282" s="83"/>
    </row>
    <row r="283" spans="1:10" s="78" customFormat="1" ht="12.75">
      <c r="A283" s="429" t="s">
        <v>770</v>
      </c>
      <c r="B283" s="74"/>
      <c r="C283" s="75"/>
      <c r="D283" s="75"/>
      <c r="E283" s="84">
        <v>16</v>
      </c>
      <c r="F283" s="62" t="s">
        <v>51</v>
      </c>
      <c r="G283" s="62"/>
      <c r="H283" s="163">
        <f>SUM('[1]Finanszírozási műv., tartalékok'!$H$86)</f>
        <v>0</v>
      </c>
      <c r="I283" s="163">
        <f>SUM('[1]Finanszírozási műv., tartalékok'!$H$86)</f>
        <v>0</v>
      </c>
      <c r="J283" s="83"/>
    </row>
    <row r="284" spans="1:10" s="78" customFormat="1" ht="12.75">
      <c r="A284" s="429" t="s">
        <v>771</v>
      </c>
      <c r="B284" s="74"/>
      <c r="C284" s="75"/>
      <c r="D284" s="75"/>
      <c r="E284" s="84">
        <v>17</v>
      </c>
      <c r="F284" s="62" t="s">
        <v>1807</v>
      </c>
      <c r="G284" s="62"/>
      <c r="H284" s="163"/>
      <c r="I284" s="163">
        <v>7422</v>
      </c>
      <c r="J284" s="83"/>
    </row>
    <row r="285" spans="1:10" s="78" customFormat="1" ht="12.75">
      <c r="A285" s="429" t="s">
        <v>772</v>
      </c>
      <c r="B285" s="74"/>
      <c r="C285" s="75"/>
      <c r="D285" s="75"/>
      <c r="E285" s="84">
        <v>18</v>
      </c>
      <c r="F285" s="62" t="s">
        <v>1808</v>
      </c>
      <c r="G285" s="62"/>
      <c r="H285" s="163"/>
      <c r="I285" s="163">
        <v>30000</v>
      </c>
      <c r="J285" s="83"/>
    </row>
    <row r="286" spans="1:10" s="78" customFormat="1" ht="12.75">
      <c r="A286" s="429" t="s">
        <v>773</v>
      </c>
      <c r="B286" s="74"/>
      <c r="C286" s="75"/>
      <c r="D286" s="75"/>
      <c r="E286" s="84">
        <v>19</v>
      </c>
      <c r="F286" s="62" t="s">
        <v>1809</v>
      </c>
      <c r="G286" s="62"/>
      <c r="H286" s="163"/>
      <c r="I286" s="163">
        <v>1608</v>
      </c>
      <c r="J286" s="83"/>
    </row>
    <row r="287" spans="1:10" s="78" customFormat="1" ht="13.5" thickBot="1">
      <c r="A287" s="613" t="s">
        <v>774</v>
      </c>
      <c r="B287" s="122"/>
      <c r="C287" s="117"/>
      <c r="D287" s="117"/>
      <c r="E287" s="256">
        <v>20</v>
      </c>
      <c r="F287" s="117" t="s">
        <v>1810</v>
      </c>
      <c r="G287" s="117"/>
      <c r="H287" s="455"/>
      <c r="I287" s="455">
        <v>0</v>
      </c>
      <c r="J287" s="83"/>
    </row>
    <row r="288" spans="1:10" s="24" customFormat="1" ht="13.5" thickBot="1">
      <c r="A288" s="431" t="s">
        <v>775</v>
      </c>
      <c r="B288" s="387"/>
      <c r="C288" s="388" t="s">
        <v>250</v>
      </c>
      <c r="D288" s="389"/>
      <c r="E288" s="389"/>
      <c r="F288" s="389"/>
      <c r="G288" s="389"/>
      <c r="H288" s="390">
        <f>SUM(H290)</f>
        <v>3000</v>
      </c>
      <c r="I288" s="390">
        <f>SUM(I290)</f>
        <v>3000</v>
      </c>
      <c r="J288" s="670">
        <f>SUM(I288,I293,I300,I312)</f>
        <v>40434</v>
      </c>
    </row>
    <row r="289" spans="1:10" s="24" customFormat="1" ht="12.75">
      <c r="A289" s="429" t="s">
        <v>776</v>
      </c>
      <c r="B289" s="114"/>
      <c r="C289" s="115"/>
      <c r="D289" s="115"/>
      <c r="E289" s="115"/>
      <c r="F289" s="115"/>
      <c r="G289" s="115"/>
      <c r="H289" s="167"/>
      <c r="I289" s="167"/>
      <c r="J289" s="83"/>
    </row>
    <row r="290" spans="1:9" ht="12.75">
      <c r="A290" s="429" t="s">
        <v>777</v>
      </c>
      <c r="B290" s="25"/>
      <c r="C290" s="32" t="s">
        <v>0</v>
      </c>
      <c r="D290" s="33" t="s">
        <v>203</v>
      </c>
      <c r="E290" s="34"/>
      <c r="F290" s="34"/>
      <c r="G290" s="34"/>
      <c r="H290" s="159">
        <f>SUM(H291)</f>
        <v>3000</v>
      </c>
      <c r="I290" s="159">
        <f>SUM(I291)</f>
        <v>3000</v>
      </c>
    </row>
    <row r="291" spans="1:9" ht="12.75">
      <c r="A291" s="429" t="s">
        <v>778</v>
      </c>
      <c r="B291" s="28"/>
      <c r="C291" s="29"/>
      <c r="D291" s="75" t="s">
        <v>207</v>
      </c>
      <c r="E291" s="62" t="s">
        <v>1422</v>
      </c>
      <c r="F291" s="34"/>
      <c r="G291" s="31"/>
      <c r="H291" s="158">
        <f>'[1]Önk. m.n.s. nemzetk.kapcs.'!$H$10</f>
        <v>3000</v>
      </c>
      <c r="I291" s="158">
        <f>'[1]Önk. m.n.s. nemzetk.kapcs.'!$H$10</f>
        <v>3000</v>
      </c>
    </row>
    <row r="292" spans="1:9" ht="13.5" thickBot="1">
      <c r="A292" s="429" t="s">
        <v>779</v>
      </c>
      <c r="B292" s="28"/>
      <c r="C292" s="29"/>
      <c r="D292" s="29"/>
      <c r="E292" s="29"/>
      <c r="F292" s="29"/>
      <c r="G292" s="29"/>
      <c r="H292" s="158"/>
      <c r="I292" s="158"/>
    </row>
    <row r="293" spans="1:9" s="83" customFormat="1" ht="13.5" thickBot="1">
      <c r="A293" s="429" t="s">
        <v>780</v>
      </c>
      <c r="B293" s="56"/>
      <c r="C293" s="57" t="s">
        <v>251</v>
      </c>
      <c r="D293" s="57"/>
      <c r="E293" s="57"/>
      <c r="F293" s="57"/>
      <c r="G293" s="57"/>
      <c r="H293" s="156">
        <f>SUM(H295)</f>
        <v>8740</v>
      </c>
      <c r="I293" s="156">
        <f>SUM(I295)</f>
        <v>8801</v>
      </c>
    </row>
    <row r="294" spans="1:10" s="24" customFormat="1" ht="12.75">
      <c r="A294" s="429" t="s">
        <v>781</v>
      </c>
      <c r="B294" s="25"/>
      <c r="C294" s="23"/>
      <c r="D294" s="23"/>
      <c r="E294" s="23"/>
      <c r="F294" s="23"/>
      <c r="G294" s="23"/>
      <c r="H294" s="169"/>
      <c r="I294" s="169"/>
      <c r="J294" s="83"/>
    </row>
    <row r="295" spans="1:9" ht="12.75">
      <c r="A295" s="429" t="s">
        <v>782</v>
      </c>
      <c r="B295" s="25"/>
      <c r="C295" s="32" t="s">
        <v>0</v>
      </c>
      <c r="D295" s="33" t="s">
        <v>203</v>
      </c>
      <c r="E295" s="34"/>
      <c r="F295" s="34"/>
      <c r="G295" s="34"/>
      <c r="H295" s="159">
        <f>SUM(H296:H298)</f>
        <v>8740</v>
      </c>
      <c r="I295" s="159">
        <f>SUM(I296:I298)</f>
        <v>8801</v>
      </c>
    </row>
    <row r="296" spans="1:9" ht="12.75">
      <c r="A296" s="429" t="s">
        <v>783</v>
      </c>
      <c r="B296" s="28"/>
      <c r="C296" s="29"/>
      <c r="D296" s="75" t="s">
        <v>115</v>
      </c>
      <c r="E296" s="62" t="s">
        <v>10</v>
      </c>
      <c r="F296" s="34"/>
      <c r="G296" s="31"/>
      <c r="H296" s="158">
        <f>'[1]Közterület rend.fennt.'!$H$39</f>
        <v>6518</v>
      </c>
      <c r="I296" s="158">
        <v>6566</v>
      </c>
    </row>
    <row r="297" spans="1:9" ht="12.75">
      <c r="A297" s="429" t="s">
        <v>784</v>
      </c>
      <c r="B297" s="28"/>
      <c r="C297" s="29"/>
      <c r="D297" s="75" t="s">
        <v>116</v>
      </c>
      <c r="E297" s="62" t="s">
        <v>14</v>
      </c>
      <c r="F297" s="34"/>
      <c r="G297" s="31"/>
      <c r="H297" s="158">
        <f>'[1]Közterület rend.fennt.'!$H$52</f>
        <v>1610</v>
      </c>
      <c r="I297" s="158">
        <v>1623</v>
      </c>
    </row>
    <row r="298" spans="1:9" ht="12.75">
      <c r="A298" s="429" t="s">
        <v>785</v>
      </c>
      <c r="B298" s="28"/>
      <c r="C298" s="29"/>
      <c r="D298" s="75" t="s">
        <v>207</v>
      </c>
      <c r="E298" s="62" t="s">
        <v>1422</v>
      </c>
      <c r="F298" s="34"/>
      <c r="G298" s="31"/>
      <c r="H298" s="158">
        <f>'[1]Közterület rend.fennt.'!$H$63</f>
        <v>612</v>
      </c>
      <c r="I298" s="158">
        <f>'[1]Közterület rend.fennt.'!$H$63</f>
        <v>612</v>
      </c>
    </row>
    <row r="299" spans="1:9" ht="13.5" thickBot="1">
      <c r="A299" s="429" t="s">
        <v>786</v>
      </c>
      <c r="B299" s="39"/>
      <c r="C299" s="40"/>
      <c r="D299" s="40"/>
      <c r="E299" s="40"/>
      <c r="F299" s="40"/>
      <c r="G299" s="40"/>
      <c r="H299" s="162"/>
      <c r="I299" s="162"/>
    </row>
    <row r="300" spans="1:10" s="24" customFormat="1" ht="13.5" thickBot="1">
      <c r="A300" s="429" t="s">
        <v>787</v>
      </c>
      <c r="B300" s="37"/>
      <c r="C300" s="57" t="s">
        <v>217</v>
      </c>
      <c r="D300" s="27"/>
      <c r="E300" s="27"/>
      <c r="F300" s="27"/>
      <c r="G300" s="27"/>
      <c r="H300" s="156">
        <f>SUM(H302+H309)</f>
        <v>28351</v>
      </c>
      <c r="I300" s="156">
        <f>SUM(I302+I309)</f>
        <v>28351</v>
      </c>
      <c r="J300" s="83"/>
    </row>
    <row r="301" spans="1:10" s="24" customFormat="1" ht="12.75">
      <c r="A301" s="429" t="s">
        <v>788</v>
      </c>
      <c r="B301" s="114"/>
      <c r="C301" s="115"/>
      <c r="D301" s="115"/>
      <c r="E301" s="115"/>
      <c r="F301" s="115"/>
      <c r="G301" s="115"/>
      <c r="H301" s="167"/>
      <c r="I301" s="167"/>
      <c r="J301" s="83"/>
    </row>
    <row r="302" spans="1:9" ht="12.75">
      <c r="A302" s="429" t="s">
        <v>789</v>
      </c>
      <c r="B302" s="25"/>
      <c r="C302" s="32" t="s">
        <v>0</v>
      </c>
      <c r="D302" s="33" t="s">
        <v>203</v>
      </c>
      <c r="E302" s="34"/>
      <c r="F302" s="34"/>
      <c r="G302" s="34"/>
      <c r="H302" s="159">
        <f>SUM(H303+H304+H305+H306)</f>
        <v>28351</v>
      </c>
      <c r="I302" s="159">
        <f>SUM(I303+I304+I305+I306)</f>
        <v>28351</v>
      </c>
    </row>
    <row r="303" spans="1:9" ht="12.75">
      <c r="A303" s="429" t="s">
        <v>790</v>
      </c>
      <c r="B303" s="28"/>
      <c r="C303" s="29"/>
      <c r="D303" s="75" t="s">
        <v>115</v>
      </c>
      <c r="E303" s="62" t="s">
        <v>10</v>
      </c>
      <c r="F303" s="34"/>
      <c r="G303" s="31"/>
      <c r="H303" s="158">
        <f>'[1]Tűzoltók'!$H$33</f>
        <v>15953</v>
      </c>
      <c r="I303" s="158">
        <f>'[1]Tűzoltók'!$H$33</f>
        <v>15953</v>
      </c>
    </row>
    <row r="304" spans="1:9" ht="12.75">
      <c r="A304" s="429" t="s">
        <v>791</v>
      </c>
      <c r="B304" s="28"/>
      <c r="C304" s="29"/>
      <c r="D304" s="75" t="s">
        <v>116</v>
      </c>
      <c r="E304" s="62" t="s">
        <v>14</v>
      </c>
      <c r="F304" s="34"/>
      <c r="G304" s="31"/>
      <c r="H304" s="158">
        <f>'[1]Tűzoltók'!$H$44</f>
        <v>3904</v>
      </c>
      <c r="I304" s="158">
        <f>'[1]Tűzoltók'!$H$44</f>
        <v>3904</v>
      </c>
    </row>
    <row r="305" spans="1:9" ht="12.75">
      <c r="A305" s="429" t="s">
        <v>792</v>
      </c>
      <c r="B305" s="28"/>
      <c r="C305" s="29"/>
      <c r="D305" s="75" t="s">
        <v>207</v>
      </c>
      <c r="E305" s="62" t="s">
        <v>1422</v>
      </c>
      <c r="F305" s="34"/>
      <c r="G305" s="31"/>
      <c r="H305" s="158">
        <f>'[1]Tűzoltók'!$H$123</f>
        <v>3494</v>
      </c>
      <c r="I305" s="158">
        <f>'[1]Tűzoltók'!$H$123</f>
        <v>3494</v>
      </c>
    </row>
    <row r="306" spans="1:9" ht="12.75">
      <c r="A306" s="429" t="s">
        <v>793</v>
      </c>
      <c r="B306" s="28"/>
      <c r="C306" s="29"/>
      <c r="D306" s="106" t="s">
        <v>208</v>
      </c>
      <c r="E306" s="77" t="s">
        <v>1424</v>
      </c>
      <c r="F306" s="34"/>
      <c r="G306" s="252"/>
      <c r="H306" s="158">
        <f>SUM(H307)</f>
        <v>5000</v>
      </c>
      <c r="I306" s="158">
        <f>SUM(I307)</f>
        <v>5000</v>
      </c>
    </row>
    <row r="307" spans="1:9" ht="12.75">
      <c r="A307" s="429" t="s">
        <v>794</v>
      </c>
      <c r="B307" s="28"/>
      <c r="C307" s="29"/>
      <c r="D307" s="75"/>
      <c r="E307" s="75" t="s">
        <v>479</v>
      </c>
      <c r="F307" s="62" t="s">
        <v>1425</v>
      </c>
      <c r="G307" s="34"/>
      <c r="H307" s="158">
        <v>5000</v>
      </c>
      <c r="I307" s="158">
        <v>5000</v>
      </c>
    </row>
    <row r="308" spans="1:9" ht="12.75">
      <c r="A308" s="429" t="s">
        <v>795</v>
      </c>
      <c r="B308" s="28"/>
      <c r="C308" s="29"/>
      <c r="D308" s="29"/>
      <c r="E308" s="29"/>
      <c r="F308" s="29"/>
      <c r="G308" s="29"/>
      <c r="H308" s="158"/>
      <c r="I308" s="158"/>
    </row>
    <row r="309" spans="1:9" ht="12.75">
      <c r="A309" s="429" t="s">
        <v>796</v>
      </c>
      <c r="B309" s="28"/>
      <c r="C309" s="32" t="s">
        <v>29</v>
      </c>
      <c r="D309" s="33" t="s">
        <v>121</v>
      </c>
      <c r="E309" s="34"/>
      <c r="F309" s="34"/>
      <c r="G309" s="34"/>
      <c r="H309" s="159">
        <f>SUM(H310)</f>
        <v>0</v>
      </c>
      <c r="I309" s="159">
        <f>SUM(I310)</f>
        <v>0</v>
      </c>
    </row>
    <row r="310" spans="1:9" ht="12.75">
      <c r="A310" s="429" t="s">
        <v>797</v>
      </c>
      <c r="B310" s="28"/>
      <c r="C310" s="29"/>
      <c r="D310" s="75" t="s">
        <v>202</v>
      </c>
      <c r="E310" s="62" t="s">
        <v>1423</v>
      </c>
      <c r="F310" s="34"/>
      <c r="G310" s="31"/>
      <c r="H310" s="158">
        <v>0</v>
      </c>
      <c r="I310" s="158">
        <v>0</v>
      </c>
    </row>
    <row r="311" spans="1:9" ht="13.5" thickBot="1">
      <c r="A311" s="429" t="s">
        <v>798</v>
      </c>
      <c r="B311" s="28"/>
      <c r="C311" s="29"/>
      <c r="D311" s="29"/>
      <c r="E311" s="29"/>
      <c r="F311" s="36"/>
      <c r="G311" s="44"/>
      <c r="H311" s="158"/>
      <c r="I311" s="158"/>
    </row>
    <row r="312" spans="1:10" s="24" customFormat="1" ht="13.5" thickBot="1">
      <c r="A312" s="429" t="s">
        <v>799</v>
      </c>
      <c r="B312" s="37"/>
      <c r="C312" s="57" t="s">
        <v>218</v>
      </c>
      <c r="D312" s="27"/>
      <c r="E312" s="27"/>
      <c r="F312" s="27"/>
      <c r="G312" s="27"/>
      <c r="H312" s="156">
        <f>SUM(H314)</f>
        <v>282</v>
      </c>
      <c r="I312" s="156">
        <f>SUM(I314)</f>
        <v>282</v>
      </c>
      <c r="J312" s="83"/>
    </row>
    <row r="313" spans="1:10" s="24" customFormat="1" ht="12.75">
      <c r="A313" s="429" t="s">
        <v>800</v>
      </c>
      <c r="B313" s="25"/>
      <c r="C313" s="23"/>
      <c r="D313" s="23"/>
      <c r="E313" s="23"/>
      <c r="F313" s="23"/>
      <c r="G313" s="23"/>
      <c r="H313" s="169"/>
      <c r="I313" s="169"/>
      <c r="J313" s="83"/>
    </row>
    <row r="314" spans="1:9" ht="12.75">
      <c r="A314" s="429" t="s">
        <v>801</v>
      </c>
      <c r="B314" s="25"/>
      <c r="C314" s="32" t="s">
        <v>0</v>
      </c>
      <c r="D314" s="33" t="s">
        <v>203</v>
      </c>
      <c r="E314" s="34"/>
      <c r="F314" s="34"/>
      <c r="G314" s="34"/>
      <c r="H314" s="159">
        <f>SUM(H315)</f>
        <v>282</v>
      </c>
      <c r="I314" s="159">
        <f>SUM(I315)</f>
        <v>282</v>
      </c>
    </row>
    <row r="315" spans="1:9" ht="12.75">
      <c r="A315" s="429" t="s">
        <v>802</v>
      </c>
      <c r="B315" s="28"/>
      <c r="C315" s="29"/>
      <c r="D315" s="84" t="s">
        <v>207</v>
      </c>
      <c r="E315" s="62" t="s">
        <v>1422</v>
      </c>
      <c r="F315" s="34"/>
      <c r="G315" s="31"/>
      <c r="H315" s="158">
        <f>'[1]Polgárvédelem'!$H$27</f>
        <v>282</v>
      </c>
      <c r="I315" s="158">
        <f>'[1]Polgárvédelem'!$H$27</f>
        <v>282</v>
      </c>
    </row>
    <row r="316" spans="1:9" ht="13.5" thickBot="1">
      <c r="A316" s="430" t="s">
        <v>803</v>
      </c>
      <c r="B316" s="39"/>
      <c r="C316" s="40"/>
      <c r="D316" s="40"/>
      <c r="E316" s="59"/>
      <c r="F316" s="40"/>
      <c r="G316" s="121"/>
      <c r="H316" s="176"/>
      <c r="I316" s="176"/>
    </row>
    <row r="317" spans="1:10" s="83" customFormat="1" ht="13.5" thickBot="1">
      <c r="A317" s="431" t="s">
        <v>804</v>
      </c>
      <c r="B317" s="399"/>
      <c r="C317" s="388" t="s">
        <v>252</v>
      </c>
      <c r="D317" s="388"/>
      <c r="E317" s="388"/>
      <c r="F317" s="388"/>
      <c r="G317" s="388"/>
      <c r="H317" s="390">
        <f>H319</f>
        <v>72312</v>
      </c>
      <c r="I317" s="390">
        <f>I319</f>
        <v>72312</v>
      </c>
      <c r="J317" s="670">
        <f>SUM(I317,I341,I348,I355)</f>
        <v>89200</v>
      </c>
    </row>
    <row r="318" spans="1:10" s="24" customFormat="1" ht="12.75">
      <c r="A318" s="429" t="s">
        <v>805</v>
      </c>
      <c r="B318" s="25"/>
      <c r="C318" s="23"/>
      <c r="D318" s="23"/>
      <c r="E318" s="23"/>
      <c r="F318" s="23"/>
      <c r="G318" s="23"/>
      <c r="H318" s="169"/>
      <c r="I318" s="169"/>
      <c r="J318" s="83"/>
    </row>
    <row r="319" spans="1:9" s="83" customFormat="1" ht="12.75">
      <c r="A319" s="429" t="s">
        <v>806</v>
      </c>
      <c r="B319" s="82"/>
      <c r="C319" s="32" t="s">
        <v>0</v>
      </c>
      <c r="D319" s="33" t="s">
        <v>203</v>
      </c>
      <c r="E319" s="33"/>
      <c r="F319" s="33"/>
      <c r="G319" s="380"/>
      <c r="H319" s="159">
        <f>SUM(H320:H320)</f>
        <v>72312</v>
      </c>
      <c r="I319" s="159">
        <f>SUM(I320:I320)</f>
        <v>72312</v>
      </c>
    </row>
    <row r="320" spans="1:9" ht="12.75">
      <c r="A320" s="429" t="s">
        <v>807</v>
      </c>
      <c r="B320" s="28"/>
      <c r="C320" s="29"/>
      <c r="D320" s="75" t="s">
        <v>208</v>
      </c>
      <c r="E320" s="62" t="s">
        <v>1424</v>
      </c>
      <c r="F320" s="31"/>
      <c r="G320" s="376"/>
      <c r="H320" s="158">
        <f>SUM(H321)</f>
        <v>72312</v>
      </c>
      <c r="I320" s="158">
        <f>SUM(I321)</f>
        <v>72312</v>
      </c>
    </row>
    <row r="321" spans="1:9" ht="12.75">
      <c r="A321" s="429" t="s">
        <v>808</v>
      </c>
      <c r="B321" s="28"/>
      <c r="C321" s="29"/>
      <c r="D321" s="75"/>
      <c r="E321" s="75" t="s">
        <v>1426</v>
      </c>
      <c r="F321" s="62" t="s">
        <v>1427</v>
      </c>
      <c r="G321" s="376"/>
      <c r="H321" s="158">
        <f>SUM(H322:H323)</f>
        <v>72312</v>
      </c>
      <c r="I321" s="158">
        <f>SUM(I322:I323)</f>
        <v>72312</v>
      </c>
    </row>
    <row r="322" spans="1:9" ht="12.75">
      <c r="A322" s="429" t="s">
        <v>809</v>
      </c>
      <c r="B322" s="28"/>
      <c r="C322" s="29"/>
      <c r="D322" s="29"/>
      <c r="E322" s="36" t="s">
        <v>6</v>
      </c>
      <c r="F322" s="41" t="s">
        <v>24</v>
      </c>
      <c r="G322" s="376"/>
      <c r="H322" s="164">
        <f>'[1]Segélyek'!$G$6</f>
        <v>10752</v>
      </c>
      <c r="I322" s="164">
        <f>'[1]Segélyek'!$G$6</f>
        <v>10752</v>
      </c>
    </row>
    <row r="323" spans="1:9" ht="12.75">
      <c r="A323" s="429" t="s">
        <v>810</v>
      </c>
      <c r="B323" s="28"/>
      <c r="C323" s="29"/>
      <c r="D323" s="29"/>
      <c r="E323" s="36" t="s">
        <v>6</v>
      </c>
      <c r="F323" s="41" t="s">
        <v>360</v>
      </c>
      <c r="H323" s="164">
        <f>'[1]Segélyek'!$G$12</f>
        <v>61560</v>
      </c>
      <c r="I323" s="164">
        <f>'[1]Segélyek'!$G$12</f>
        <v>61560</v>
      </c>
    </row>
    <row r="324" spans="1:9" ht="13.5" thickBot="1">
      <c r="A324" s="429" t="s">
        <v>811</v>
      </c>
      <c r="B324" s="39"/>
      <c r="C324" s="40"/>
      <c r="D324" s="40"/>
      <c r="E324" s="40"/>
      <c r="F324" s="54"/>
      <c r="G324" s="257"/>
      <c r="H324" s="251"/>
      <c r="I324" s="251"/>
    </row>
    <row r="325" spans="1:9" s="83" customFormat="1" ht="13.5" hidden="1" thickBot="1">
      <c r="A325" s="429" t="s">
        <v>812</v>
      </c>
      <c r="B325" s="56"/>
      <c r="C325" s="57" t="s">
        <v>64</v>
      </c>
      <c r="D325" s="57"/>
      <c r="E325" s="57"/>
      <c r="F325" s="57"/>
      <c r="G325" s="57"/>
      <c r="H325" s="156"/>
      <c r="I325" s="156"/>
    </row>
    <row r="326" spans="1:10" s="24" customFormat="1" ht="13.5" hidden="1" thickBot="1">
      <c r="A326" s="429" t="s">
        <v>813</v>
      </c>
      <c r="B326" s="48"/>
      <c r="C326" s="49"/>
      <c r="D326" s="50"/>
      <c r="E326" s="50"/>
      <c r="F326" s="50"/>
      <c r="G326" s="50"/>
      <c r="H326" s="169"/>
      <c r="I326" s="169"/>
      <c r="J326" s="83"/>
    </row>
    <row r="327" spans="1:9" s="83" customFormat="1" ht="13.5" hidden="1" thickBot="1">
      <c r="A327" s="429" t="s">
        <v>814</v>
      </c>
      <c r="B327" s="92"/>
      <c r="C327" s="93"/>
      <c r="D327" s="32" t="s">
        <v>2</v>
      </c>
      <c r="E327" s="33" t="s">
        <v>3</v>
      </c>
      <c r="F327" s="33"/>
      <c r="G327" s="33"/>
      <c r="H327" s="159"/>
      <c r="I327" s="159"/>
    </row>
    <row r="328" spans="1:10" s="24" customFormat="1" ht="13.5" hidden="1" thickBot="1">
      <c r="A328" s="429" t="s">
        <v>815</v>
      </c>
      <c r="B328" s="48"/>
      <c r="C328" s="49"/>
      <c r="D328" s="50"/>
      <c r="E328" s="51" t="s">
        <v>11</v>
      </c>
      <c r="F328" s="52" t="s">
        <v>12</v>
      </c>
      <c r="G328" s="52"/>
      <c r="H328" s="172"/>
      <c r="I328" s="172"/>
      <c r="J328" s="83"/>
    </row>
    <row r="329" spans="1:9" ht="13.5" hidden="1" thickBot="1">
      <c r="A329" s="429" t="s">
        <v>816</v>
      </c>
      <c r="B329" s="25"/>
      <c r="C329" s="23"/>
      <c r="D329" s="23"/>
      <c r="E329" s="23"/>
      <c r="F329" s="53" t="s">
        <v>6</v>
      </c>
      <c r="G329" s="41" t="s">
        <v>65</v>
      </c>
      <c r="H329" s="158"/>
      <c r="I329" s="158"/>
    </row>
    <row r="330" spans="1:9" ht="13.5" hidden="1" thickBot="1">
      <c r="A330" s="429" t="s">
        <v>817</v>
      </c>
      <c r="B330" s="28"/>
      <c r="C330" s="29"/>
      <c r="D330" s="29"/>
      <c r="E330" s="29"/>
      <c r="F330" s="36" t="s">
        <v>6</v>
      </c>
      <c r="G330" s="41" t="s">
        <v>66</v>
      </c>
      <c r="H330" s="158"/>
      <c r="I330" s="158"/>
    </row>
    <row r="331" spans="1:9" ht="13.5" hidden="1" thickBot="1">
      <c r="A331" s="429" t="s">
        <v>818</v>
      </c>
      <c r="B331" s="28"/>
      <c r="C331" s="29"/>
      <c r="D331" s="29"/>
      <c r="E331" s="29"/>
      <c r="F331" s="36"/>
      <c r="G331" s="43"/>
      <c r="H331" s="158"/>
      <c r="I331" s="158"/>
    </row>
    <row r="332" spans="1:9" ht="13.5" hidden="1" thickBot="1">
      <c r="A332" s="429" t="s">
        <v>819</v>
      </c>
      <c r="B332" s="28"/>
      <c r="C332" s="29"/>
      <c r="D332" s="29"/>
      <c r="E332" s="35" t="s">
        <v>7</v>
      </c>
      <c r="F332" s="34" t="s">
        <v>4</v>
      </c>
      <c r="G332" s="34"/>
      <c r="H332" s="158"/>
      <c r="I332" s="158"/>
    </row>
    <row r="333" spans="1:9" ht="13.5" hidden="1" thickBot="1">
      <c r="A333" s="429" t="s">
        <v>820</v>
      </c>
      <c r="B333" s="28"/>
      <c r="C333" s="29"/>
      <c r="D333" s="29"/>
      <c r="E333" s="29"/>
      <c r="F333" s="36"/>
      <c r="G333" s="43"/>
      <c r="H333" s="160"/>
      <c r="I333" s="160"/>
    </row>
    <row r="334" spans="1:9" s="83" customFormat="1" ht="13.5" hidden="1" thickBot="1">
      <c r="A334" s="429" t="s">
        <v>821</v>
      </c>
      <c r="B334" s="56"/>
      <c r="C334" s="57" t="s">
        <v>67</v>
      </c>
      <c r="D334" s="57"/>
      <c r="E334" s="57"/>
      <c r="F334" s="57"/>
      <c r="G334" s="57"/>
      <c r="H334" s="156"/>
      <c r="I334" s="156"/>
    </row>
    <row r="335" spans="1:10" s="24" customFormat="1" ht="13.5" hidden="1" thickBot="1">
      <c r="A335" s="429" t="s">
        <v>822</v>
      </c>
      <c r="B335" s="118"/>
      <c r="C335" s="119"/>
      <c r="D335" s="120"/>
      <c r="E335" s="120"/>
      <c r="F335" s="120"/>
      <c r="G335" s="120"/>
      <c r="H335" s="167"/>
      <c r="I335" s="167"/>
      <c r="J335" s="83"/>
    </row>
    <row r="336" spans="1:10" s="24" customFormat="1" ht="13.5" hidden="1" thickBot="1">
      <c r="A336" s="429" t="s">
        <v>823</v>
      </c>
      <c r="B336" s="48"/>
      <c r="C336" s="49"/>
      <c r="D336" s="32" t="s">
        <v>2</v>
      </c>
      <c r="E336" s="33" t="s">
        <v>3</v>
      </c>
      <c r="F336" s="34"/>
      <c r="G336" s="34"/>
      <c r="H336" s="159"/>
      <c r="I336" s="159"/>
      <c r="J336" s="83"/>
    </row>
    <row r="337" spans="1:10" s="24" customFormat="1" ht="13.5" hidden="1" thickBot="1">
      <c r="A337" s="429" t="s">
        <v>824</v>
      </c>
      <c r="B337" s="48"/>
      <c r="C337" s="49"/>
      <c r="D337" s="50"/>
      <c r="E337" s="51" t="s">
        <v>11</v>
      </c>
      <c r="F337" s="52" t="s">
        <v>12</v>
      </c>
      <c r="G337" s="52"/>
      <c r="H337" s="172"/>
      <c r="I337" s="172"/>
      <c r="J337" s="83"/>
    </row>
    <row r="338" spans="1:9" ht="13.5" hidden="1" thickBot="1">
      <c r="A338" s="429" t="s">
        <v>825</v>
      </c>
      <c r="B338" s="25"/>
      <c r="C338" s="23"/>
      <c r="D338" s="23"/>
      <c r="E338" s="23"/>
      <c r="F338" s="53" t="s">
        <v>6</v>
      </c>
      <c r="G338" s="41" t="s">
        <v>23</v>
      </c>
      <c r="H338" s="158"/>
      <c r="I338" s="158"/>
    </row>
    <row r="339" spans="1:9" ht="13.5" hidden="1" thickBot="1">
      <c r="A339" s="429" t="s">
        <v>826</v>
      </c>
      <c r="B339" s="28"/>
      <c r="C339" s="29"/>
      <c r="D339" s="29"/>
      <c r="E339" s="29"/>
      <c r="F339" s="36"/>
      <c r="G339" s="43"/>
      <c r="H339" s="158"/>
      <c r="I339" s="158"/>
    </row>
    <row r="340" spans="1:9" ht="13.5" hidden="1" thickBot="1">
      <c r="A340" s="429" t="s">
        <v>827</v>
      </c>
      <c r="B340" s="39"/>
      <c r="C340" s="40"/>
      <c r="D340" s="40"/>
      <c r="E340" s="40"/>
      <c r="F340" s="54"/>
      <c r="G340" s="55"/>
      <c r="H340" s="162"/>
      <c r="I340" s="162"/>
    </row>
    <row r="341" spans="1:9" s="83" customFormat="1" ht="13.5" thickBot="1">
      <c r="A341" s="429" t="s">
        <v>828</v>
      </c>
      <c r="B341" s="56"/>
      <c r="C341" s="57" t="s">
        <v>253</v>
      </c>
      <c r="D341" s="57"/>
      <c r="E341" s="57"/>
      <c r="F341" s="57"/>
      <c r="G341" s="57"/>
      <c r="H341" s="156">
        <f>H343</f>
        <v>3888</v>
      </c>
      <c r="I341" s="156">
        <f>I343</f>
        <v>3888</v>
      </c>
    </row>
    <row r="342" spans="1:10" s="24" customFormat="1" ht="12.75">
      <c r="A342" s="429" t="s">
        <v>829</v>
      </c>
      <c r="B342" s="25"/>
      <c r="C342" s="23"/>
      <c r="D342" s="23"/>
      <c r="E342" s="23"/>
      <c r="F342" s="23"/>
      <c r="G342" s="23"/>
      <c r="H342" s="169"/>
      <c r="I342" s="169"/>
      <c r="J342" s="83"/>
    </row>
    <row r="343" spans="1:9" s="83" customFormat="1" ht="12.75">
      <c r="A343" s="429" t="s">
        <v>830</v>
      </c>
      <c r="B343" s="82"/>
      <c r="C343" s="32" t="s">
        <v>0</v>
      </c>
      <c r="D343" s="33" t="s">
        <v>3</v>
      </c>
      <c r="E343" s="33"/>
      <c r="F343" s="33"/>
      <c r="G343" s="380"/>
      <c r="H343" s="159">
        <f>SUM(H344:H344)</f>
        <v>3888</v>
      </c>
      <c r="I343" s="159">
        <f>SUM(I344:I344)</f>
        <v>3888</v>
      </c>
    </row>
    <row r="344" spans="1:9" ht="12.75">
      <c r="A344" s="429" t="s">
        <v>831</v>
      </c>
      <c r="B344" s="28"/>
      <c r="C344" s="29"/>
      <c r="D344" s="75" t="s">
        <v>208</v>
      </c>
      <c r="E344" s="62" t="s">
        <v>1424</v>
      </c>
      <c r="F344" s="31"/>
      <c r="G344" s="376"/>
      <c r="H344" s="158">
        <f>SUM(H345)</f>
        <v>3888</v>
      </c>
      <c r="I344" s="158">
        <f>SUM(I345)</f>
        <v>3888</v>
      </c>
    </row>
    <row r="345" spans="1:9" ht="12.75">
      <c r="A345" s="429" t="s">
        <v>832</v>
      </c>
      <c r="B345" s="28"/>
      <c r="C345" s="29"/>
      <c r="D345" s="75"/>
      <c r="E345" s="75" t="s">
        <v>1426</v>
      </c>
      <c r="F345" s="62" t="s">
        <v>1427</v>
      </c>
      <c r="G345" s="376"/>
      <c r="H345" s="158">
        <f>SUM(H346)</f>
        <v>3888</v>
      </c>
      <c r="I345" s="158">
        <f>SUM(I346)</f>
        <v>3888</v>
      </c>
    </row>
    <row r="346" spans="1:9" ht="12.75">
      <c r="A346" s="429" t="s">
        <v>833</v>
      </c>
      <c r="B346" s="28"/>
      <c r="C346" s="29"/>
      <c r="D346" s="29"/>
      <c r="E346" s="36" t="s">
        <v>6</v>
      </c>
      <c r="F346" s="41" t="s">
        <v>25</v>
      </c>
      <c r="H346" s="164">
        <f>'[1]Segélyek'!$G$21</f>
        <v>3888</v>
      </c>
      <c r="I346" s="164">
        <f>'[1]Segélyek'!$G$21</f>
        <v>3888</v>
      </c>
    </row>
    <row r="347" spans="1:9" ht="13.5" thickBot="1">
      <c r="A347" s="429" t="s">
        <v>834</v>
      </c>
      <c r="B347" s="39"/>
      <c r="C347" s="40"/>
      <c r="D347" s="40"/>
      <c r="E347" s="40"/>
      <c r="F347" s="54"/>
      <c r="G347" s="257"/>
      <c r="H347" s="251"/>
      <c r="I347" s="251"/>
    </row>
    <row r="348" spans="1:9" s="83" customFormat="1" ht="13.5" thickBot="1">
      <c r="A348" s="429" t="s">
        <v>835</v>
      </c>
      <c r="B348" s="56"/>
      <c r="C348" s="57" t="s">
        <v>254</v>
      </c>
      <c r="D348" s="57"/>
      <c r="E348" s="57"/>
      <c r="F348" s="57"/>
      <c r="G348" s="57"/>
      <c r="H348" s="156">
        <f>H350</f>
        <v>8000</v>
      </c>
      <c r="I348" s="156">
        <f>I350</f>
        <v>8000</v>
      </c>
    </row>
    <row r="349" spans="1:10" s="24" customFormat="1" ht="12.75">
      <c r="A349" s="429" t="s">
        <v>836</v>
      </c>
      <c r="B349" s="25"/>
      <c r="C349" s="23"/>
      <c r="D349" s="23"/>
      <c r="E349" s="23"/>
      <c r="F349" s="23"/>
      <c r="G349" s="23"/>
      <c r="H349" s="169"/>
      <c r="I349" s="169"/>
      <c r="J349" s="83"/>
    </row>
    <row r="350" spans="1:9" s="83" customFormat="1" ht="12.75">
      <c r="A350" s="429" t="s">
        <v>837</v>
      </c>
      <c r="B350" s="82"/>
      <c r="C350" s="32" t="s">
        <v>0</v>
      </c>
      <c r="D350" s="33" t="s">
        <v>203</v>
      </c>
      <c r="E350" s="33"/>
      <c r="F350" s="33"/>
      <c r="G350" s="380"/>
      <c r="H350" s="159">
        <f>SUM(H351:H351)</f>
        <v>8000</v>
      </c>
      <c r="I350" s="159">
        <f>SUM(I351:I351)</f>
        <v>8000</v>
      </c>
    </row>
    <row r="351" spans="1:9" ht="12.75">
      <c r="A351" s="429" t="s">
        <v>838</v>
      </c>
      <c r="B351" s="28"/>
      <c r="C351" s="29"/>
      <c r="D351" s="75" t="s">
        <v>208</v>
      </c>
      <c r="E351" s="62" t="s">
        <v>1424</v>
      </c>
      <c r="F351" s="31"/>
      <c r="G351" s="376"/>
      <c r="H351" s="158">
        <f>SUM(H352)</f>
        <v>8000</v>
      </c>
      <c r="I351" s="158">
        <f>SUM(I352)</f>
        <v>8000</v>
      </c>
    </row>
    <row r="352" spans="1:9" ht="12.75">
      <c r="A352" s="429" t="s">
        <v>839</v>
      </c>
      <c r="B352" s="28"/>
      <c r="C352" s="29"/>
      <c r="D352" s="75"/>
      <c r="E352" s="75" t="s">
        <v>1426</v>
      </c>
      <c r="F352" s="62" t="s">
        <v>1427</v>
      </c>
      <c r="G352" s="376"/>
      <c r="H352" s="158">
        <f>SUM(H353)</f>
        <v>8000</v>
      </c>
      <c r="I352" s="158">
        <f>SUM(I353)</f>
        <v>8000</v>
      </c>
    </row>
    <row r="353" spans="1:9" ht="12.75">
      <c r="A353" s="429" t="s">
        <v>840</v>
      </c>
      <c r="B353" s="28"/>
      <c r="C353" s="29"/>
      <c r="D353" s="29"/>
      <c r="E353" s="36" t="s">
        <v>6</v>
      </c>
      <c r="F353" s="41" t="s">
        <v>62</v>
      </c>
      <c r="H353" s="164">
        <f>'[1]Segélyek'!$G$32</f>
        <v>8000</v>
      </c>
      <c r="I353" s="164">
        <f>'[1]Segélyek'!$G$32</f>
        <v>8000</v>
      </c>
    </row>
    <row r="354" spans="1:9" ht="13.5" thickBot="1">
      <c r="A354" s="429" t="s">
        <v>841</v>
      </c>
      <c r="B354" s="39"/>
      <c r="C354" s="40"/>
      <c r="D354" s="40"/>
      <c r="E354" s="40"/>
      <c r="F354" s="54"/>
      <c r="G354" s="257"/>
      <c r="H354" s="251"/>
      <c r="I354" s="251"/>
    </row>
    <row r="355" spans="1:9" s="83" customFormat="1" ht="13.5" thickBot="1">
      <c r="A355" s="429" t="s">
        <v>842</v>
      </c>
      <c r="B355" s="56"/>
      <c r="C355" s="57" t="s">
        <v>255</v>
      </c>
      <c r="D355" s="57"/>
      <c r="E355" s="57"/>
      <c r="F355" s="57"/>
      <c r="G355" s="57"/>
      <c r="H355" s="156">
        <f>H357</f>
        <v>5000</v>
      </c>
      <c r="I355" s="156">
        <f>I357</f>
        <v>5000</v>
      </c>
    </row>
    <row r="356" spans="1:10" s="24" customFormat="1" ht="12.75">
      <c r="A356" s="429" t="s">
        <v>843</v>
      </c>
      <c r="B356" s="25"/>
      <c r="C356" s="23"/>
      <c r="D356" s="23"/>
      <c r="E356" s="23"/>
      <c r="F356" s="23"/>
      <c r="G356" s="23"/>
      <c r="H356" s="169"/>
      <c r="I356" s="169"/>
      <c r="J356" s="83"/>
    </row>
    <row r="357" spans="1:9" s="83" customFormat="1" ht="12.75">
      <c r="A357" s="429" t="s">
        <v>844</v>
      </c>
      <c r="B357" s="82"/>
      <c r="C357" s="32" t="s">
        <v>0</v>
      </c>
      <c r="D357" s="33" t="s">
        <v>203</v>
      </c>
      <c r="E357" s="33"/>
      <c r="F357" s="33"/>
      <c r="G357" s="380"/>
      <c r="H357" s="159">
        <f>SUM(H358:H358)</f>
        <v>5000</v>
      </c>
      <c r="I357" s="159">
        <f>SUM(I358:I358)</f>
        <v>5000</v>
      </c>
    </row>
    <row r="358" spans="1:9" ht="12.75">
      <c r="A358" s="429" t="s">
        <v>845</v>
      </c>
      <c r="B358" s="28"/>
      <c r="C358" s="29"/>
      <c r="D358" s="75" t="s">
        <v>208</v>
      </c>
      <c r="E358" s="62" t="s">
        <v>1424</v>
      </c>
      <c r="F358" s="31"/>
      <c r="G358" s="376"/>
      <c r="H358" s="158">
        <f>SUM(H359)</f>
        <v>5000</v>
      </c>
      <c r="I358" s="158">
        <f>SUM(I359)</f>
        <v>5000</v>
      </c>
    </row>
    <row r="359" spans="1:9" ht="12.75">
      <c r="A359" s="429" t="s">
        <v>846</v>
      </c>
      <c r="B359" s="28"/>
      <c r="C359" s="29"/>
      <c r="D359" s="75"/>
      <c r="E359" s="75" t="s">
        <v>1426</v>
      </c>
      <c r="F359" s="62" t="s">
        <v>1427</v>
      </c>
      <c r="G359" s="376"/>
      <c r="H359" s="158">
        <f>SUM(H360)</f>
        <v>5000</v>
      </c>
      <c r="I359" s="158">
        <f>SUM(I360)</f>
        <v>5000</v>
      </c>
    </row>
    <row r="360" spans="1:9" ht="12.75">
      <c r="A360" s="429" t="s">
        <v>847</v>
      </c>
      <c r="B360" s="28"/>
      <c r="C360" s="29"/>
      <c r="D360" s="29"/>
      <c r="E360" s="36" t="s">
        <v>6</v>
      </c>
      <c r="F360" s="41" t="s">
        <v>63</v>
      </c>
      <c r="G360" s="29"/>
      <c r="H360" s="164">
        <f>'[1]Segélyek'!$G$40</f>
        <v>5000</v>
      </c>
      <c r="I360" s="164">
        <f>'[1]Segélyek'!$G$40</f>
        <v>5000</v>
      </c>
    </row>
    <row r="361" spans="1:9" ht="13.5" thickBot="1">
      <c r="A361" s="430" t="s">
        <v>848</v>
      </c>
      <c r="B361" s="39"/>
      <c r="C361" s="40"/>
      <c r="D361" s="40"/>
      <c r="E361" s="40"/>
      <c r="F361" s="54"/>
      <c r="G361" s="257"/>
      <c r="H361" s="251"/>
      <c r="I361" s="251"/>
    </row>
    <row r="362" spans="1:10" s="83" customFormat="1" ht="13.5" thickBot="1">
      <c r="A362" s="431" t="s">
        <v>849</v>
      </c>
      <c r="B362" s="399"/>
      <c r="C362" s="388" t="s">
        <v>256</v>
      </c>
      <c r="D362" s="388"/>
      <c r="E362" s="388"/>
      <c r="F362" s="388"/>
      <c r="G362" s="388"/>
      <c r="H362" s="390">
        <f>SUM(H364)</f>
        <v>16242</v>
      </c>
      <c r="I362" s="390">
        <f>SUM(I364)</f>
        <v>16242</v>
      </c>
      <c r="J362" s="670">
        <f>SUM(I362,I370,I380,I387)</f>
        <v>45680</v>
      </c>
    </row>
    <row r="363" spans="1:10" s="24" customFormat="1" ht="12.75">
      <c r="A363" s="429" t="s">
        <v>850</v>
      </c>
      <c r="B363" s="25"/>
      <c r="C363" s="23"/>
      <c r="D363" s="23"/>
      <c r="E363" s="23"/>
      <c r="F363" s="23"/>
      <c r="G363" s="23"/>
      <c r="H363" s="169"/>
      <c r="I363" s="169"/>
      <c r="J363" s="83"/>
    </row>
    <row r="364" spans="1:9" s="83" customFormat="1" ht="12.75">
      <c r="A364" s="429" t="s">
        <v>851</v>
      </c>
      <c r="B364" s="82"/>
      <c r="C364" s="32" t="s">
        <v>0</v>
      </c>
      <c r="D364" s="33" t="s">
        <v>203</v>
      </c>
      <c r="E364" s="33"/>
      <c r="F364" s="33"/>
      <c r="G364" s="380"/>
      <c r="H364" s="159">
        <f>SUM(H365+H366)</f>
        <v>16242</v>
      </c>
      <c r="I364" s="159">
        <f>SUM(I365+I366)</f>
        <v>16242</v>
      </c>
    </row>
    <row r="365" spans="1:9" ht="12.75">
      <c r="A365" s="429" t="s">
        <v>852</v>
      </c>
      <c r="B365" s="28"/>
      <c r="C365" s="29"/>
      <c r="D365" s="75" t="s">
        <v>116</v>
      </c>
      <c r="E365" s="62" t="s">
        <v>14</v>
      </c>
      <c r="F365" s="31"/>
      <c r="G365" s="376"/>
      <c r="H365" s="158">
        <f>'[1]Segélyek'!$G$54</f>
        <v>3144</v>
      </c>
      <c r="I365" s="158">
        <f>'[1]Segélyek'!$G$54</f>
        <v>3144</v>
      </c>
    </row>
    <row r="366" spans="1:9" ht="12.75">
      <c r="A366" s="429" t="s">
        <v>853</v>
      </c>
      <c r="B366" s="28"/>
      <c r="C366" s="29"/>
      <c r="D366" s="75" t="s">
        <v>208</v>
      </c>
      <c r="E366" s="62" t="s">
        <v>1424</v>
      </c>
      <c r="F366" s="31"/>
      <c r="G366" s="376"/>
      <c r="H366" s="158">
        <f>SUM(H367)</f>
        <v>13098</v>
      </c>
      <c r="I366" s="158">
        <f>SUM(I367)</f>
        <v>13098</v>
      </c>
    </row>
    <row r="367" spans="1:9" ht="12.75">
      <c r="A367" s="429" t="s">
        <v>854</v>
      </c>
      <c r="B367" s="28"/>
      <c r="C367" s="29"/>
      <c r="D367" s="75"/>
      <c r="E367" s="75" t="s">
        <v>1426</v>
      </c>
      <c r="F367" s="62" t="s">
        <v>1427</v>
      </c>
      <c r="G367" s="376"/>
      <c r="H367" s="158">
        <f>SUM(H368)</f>
        <v>13098</v>
      </c>
      <c r="I367" s="158">
        <f>SUM(I368)</f>
        <v>13098</v>
      </c>
    </row>
    <row r="368" spans="1:9" ht="12.75">
      <c r="A368" s="429" t="s">
        <v>855</v>
      </c>
      <c r="B368" s="28"/>
      <c r="C368" s="29"/>
      <c r="D368" s="29"/>
      <c r="E368" s="104" t="s">
        <v>6</v>
      </c>
      <c r="F368" s="41" t="s">
        <v>90</v>
      </c>
      <c r="G368" s="376"/>
      <c r="H368" s="166">
        <f>'[1]Segélyek'!$G$49</f>
        <v>13098</v>
      </c>
      <c r="I368" s="166">
        <f>'[1]Segélyek'!$G$49</f>
        <v>13098</v>
      </c>
    </row>
    <row r="369" spans="1:9" ht="13.5" thickBot="1">
      <c r="A369" s="429" t="s">
        <v>856</v>
      </c>
      <c r="B369" s="39"/>
      <c r="C369" s="40"/>
      <c r="D369" s="40"/>
      <c r="E369" s="40"/>
      <c r="F369" s="54"/>
      <c r="G369" s="55"/>
      <c r="H369" s="162"/>
      <c r="I369" s="162"/>
    </row>
    <row r="370" spans="1:9" s="83" customFormat="1" ht="13.5" thickBot="1">
      <c r="A370" s="429" t="s">
        <v>857</v>
      </c>
      <c r="B370" s="56"/>
      <c r="C370" s="57" t="s">
        <v>257</v>
      </c>
      <c r="D370" s="57"/>
      <c r="E370" s="57"/>
      <c r="F370" s="57"/>
      <c r="G370" s="57"/>
      <c r="H370" s="156">
        <f>SUM(H372)</f>
        <v>22838</v>
      </c>
      <c r="I370" s="156">
        <f>SUM(I372)</f>
        <v>22838</v>
      </c>
    </row>
    <row r="371" spans="1:10" s="24" customFormat="1" ht="12.75">
      <c r="A371" s="429" t="s">
        <v>858</v>
      </c>
      <c r="B371" s="25"/>
      <c r="C371" s="23"/>
      <c r="D371" s="23"/>
      <c r="E371" s="23"/>
      <c r="F371" s="23"/>
      <c r="G371" s="23"/>
      <c r="H371" s="169"/>
      <c r="I371" s="169"/>
      <c r="J371" s="83"/>
    </row>
    <row r="372" spans="1:9" s="83" customFormat="1" ht="12.75">
      <c r="A372" s="429" t="s">
        <v>859</v>
      </c>
      <c r="B372" s="82"/>
      <c r="C372" s="32" t="s">
        <v>0</v>
      </c>
      <c r="D372" s="33" t="s">
        <v>203</v>
      </c>
      <c r="E372" s="33"/>
      <c r="F372" s="33"/>
      <c r="G372" s="380"/>
      <c r="H372" s="159">
        <f>SUM(H373+H374+H375)</f>
        <v>22838</v>
      </c>
      <c r="I372" s="159">
        <f>SUM(I373+I374+I375)</f>
        <v>22838</v>
      </c>
    </row>
    <row r="373" spans="1:9" ht="12.75">
      <c r="A373" s="429" t="s">
        <v>860</v>
      </c>
      <c r="B373" s="28"/>
      <c r="C373" s="29"/>
      <c r="D373" s="75" t="s">
        <v>116</v>
      </c>
      <c r="E373" s="62" t="s">
        <v>14</v>
      </c>
      <c r="F373" s="31"/>
      <c r="G373" s="376"/>
      <c r="H373" s="158">
        <f>'[1]Segélyek'!$G$72</f>
        <v>4401</v>
      </c>
      <c r="I373" s="158">
        <f>'[1]Segélyek'!$G$72</f>
        <v>4401</v>
      </c>
    </row>
    <row r="374" spans="1:9" ht="12.75">
      <c r="A374" s="429" t="s">
        <v>861</v>
      </c>
      <c r="B374" s="28"/>
      <c r="C374" s="29"/>
      <c r="D374" s="75" t="s">
        <v>207</v>
      </c>
      <c r="E374" s="62" t="s">
        <v>1422</v>
      </c>
      <c r="F374" s="31"/>
      <c r="G374" s="376"/>
      <c r="H374" s="158">
        <f>'[1]Segélyek'!$G$75</f>
        <v>100</v>
      </c>
      <c r="I374" s="158">
        <f>'[1]Segélyek'!$G$75</f>
        <v>100</v>
      </c>
    </row>
    <row r="375" spans="1:9" ht="12.75">
      <c r="A375" s="429" t="s">
        <v>862</v>
      </c>
      <c r="B375" s="28"/>
      <c r="C375" s="29"/>
      <c r="D375" s="75" t="s">
        <v>208</v>
      </c>
      <c r="E375" s="62" t="s">
        <v>1424</v>
      </c>
      <c r="F375" s="31"/>
      <c r="G375" s="376"/>
      <c r="H375" s="158">
        <f>SUM(H376)</f>
        <v>18337</v>
      </c>
      <c r="I375" s="158">
        <f>SUM(I376)</f>
        <v>18337</v>
      </c>
    </row>
    <row r="376" spans="1:9" ht="12.75">
      <c r="A376" s="429" t="s">
        <v>863</v>
      </c>
      <c r="B376" s="28"/>
      <c r="C376" s="29"/>
      <c r="D376" s="75"/>
      <c r="E376" s="75" t="s">
        <v>1426</v>
      </c>
      <c r="F376" s="62" t="s">
        <v>1427</v>
      </c>
      <c r="G376" s="376"/>
      <c r="H376" s="158">
        <f>SUM(H377:H378)</f>
        <v>18337</v>
      </c>
      <c r="I376" s="158">
        <f>SUM(I377:I378)</f>
        <v>18337</v>
      </c>
    </row>
    <row r="377" spans="1:9" ht="12.75">
      <c r="A377" s="429" t="s">
        <v>864</v>
      </c>
      <c r="B377" s="28"/>
      <c r="C377" s="29"/>
      <c r="D377" s="29"/>
      <c r="E377" s="36" t="s">
        <v>6</v>
      </c>
      <c r="F377" s="41" t="s">
        <v>91</v>
      </c>
      <c r="G377" s="376"/>
      <c r="H377" s="164">
        <f>'[1]Segélyek'!$G$64</f>
        <v>13806</v>
      </c>
      <c r="I377" s="164">
        <f>'[1]Segélyek'!$G$64</f>
        <v>13806</v>
      </c>
    </row>
    <row r="378" spans="1:9" ht="12.75">
      <c r="A378" s="429" t="s">
        <v>865</v>
      </c>
      <c r="B378" s="28"/>
      <c r="C378" s="29"/>
      <c r="D378" s="29"/>
      <c r="E378" s="104" t="s">
        <v>6</v>
      </c>
      <c r="F378" s="41" t="s">
        <v>92</v>
      </c>
      <c r="G378" s="376"/>
      <c r="H378" s="166">
        <f>'[1]Segélyek'!$G$67</f>
        <v>4531</v>
      </c>
      <c r="I378" s="166">
        <f>'[1]Segélyek'!$G$67</f>
        <v>4531</v>
      </c>
    </row>
    <row r="379" spans="1:9" ht="13.5" thickBot="1">
      <c r="A379" s="429" t="s">
        <v>866</v>
      </c>
      <c r="B379" s="39"/>
      <c r="C379" s="40"/>
      <c r="D379" s="40"/>
      <c r="E379" s="40"/>
      <c r="F379" s="54"/>
      <c r="G379" s="55"/>
      <c r="H379" s="162"/>
      <c r="I379" s="162"/>
    </row>
    <row r="380" spans="1:10" s="24" customFormat="1" ht="13.5" thickBot="1">
      <c r="A380" s="429" t="s">
        <v>867</v>
      </c>
      <c r="B380" s="37"/>
      <c r="C380" s="57" t="s">
        <v>363</v>
      </c>
      <c r="D380" s="27"/>
      <c r="E380" s="27"/>
      <c r="F380" s="27"/>
      <c r="G380" s="27"/>
      <c r="H380" s="156">
        <f>SUM(H382)</f>
        <v>100</v>
      </c>
      <c r="I380" s="156">
        <f>SUM(I382)</f>
        <v>100</v>
      </c>
      <c r="J380" s="83"/>
    </row>
    <row r="381" spans="1:10" s="24" customFormat="1" ht="12.75">
      <c r="A381" s="429" t="s">
        <v>868</v>
      </c>
      <c r="B381" s="118"/>
      <c r="C381" s="119"/>
      <c r="D381" s="120"/>
      <c r="E381" s="120"/>
      <c r="F381" s="120"/>
      <c r="G381" s="120"/>
      <c r="H381" s="167"/>
      <c r="I381" s="167"/>
      <c r="J381" s="83"/>
    </row>
    <row r="382" spans="1:9" s="83" customFormat="1" ht="12.75">
      <c r="A382" s="429" t="s">
        <v>869</v>
      </c>
      <c r="B382" s="92"/>
      <c r="C382" s="32" t="s">
        <v>0</v>
      </c>
      <c r="D382" s="33" t="s">
        <v>203</v>
      </c>
      <c r="E382" s="33"/>
      <c r="F382" s="33"/>
      <c r="G382" s="380"/>
      <c r="H382" s="159">
        <f aca="true" t="shared" si="1" ref="H382:I384">SUM(H383)</f>
        <v>100</v>
      </c>
      <c r="I382" s="159">
        <f t="shared" si="1"/>
        <v>100</v>
      </c>
    </row>
    <row r="383" spans="1:10" s="24" customFormat="1" ht="12.75">
      <c r="A383" s="429" t="s">
        <v>870</v>
      </c>
      <c r="B383" s="48"/>
      <c r="C383" s="50"/>
      <c r="D383" s="75" t="s">
        <v>208</v>
      </c>
      <c r="E383" s="62" t="s">
        <v>1424</v>
      </c>
      <c r="F383" s="52"/>
      <c r="G383" s="383"/>
      <c r="H383" s="172">
        <f t="shared" si="1"/>
        <v>100</v>
      </c>
      <c r="I383" s="172">
        <f t="shared" si="1"/>
        <v>100</v>
      </c>
      <c r="J383" s="83"/>
    </row>
    <row r="384" spans="1:9" ht="12.75">
      <c r="A384" s="429" t="s">
        <v>871</v>
      </c>
      <c r="B384" s="28"/>
      <c r="C384" s="29"/>
      <c r="D384" s="75"/>
      <c r="E384" s="75" t="s">
        <v>1426</v>
      </c>
      <c r="F384" s="62" t="s">
        <v>1427</v>
      </c>
      <c r="G384" s="376"/>
      <c r="H384" s="158">
        <f t="shared" si="1"/>
        <v>100</v>
      </c>
      <c r="I384" s="158">
        <f t="shared" si="1"/>
        <v>100</v>
      </c>
    </row>
    <row r="385" spans="1:9" ht="12.75">
      <c r="A385" s="429" t="s">
        <v>872</v>
      </c>
      <c r="B385" s="25"/>
      <c r="C385" s="23"/>
      <c r="D385" s="23"/>
      <c r="E385" s="53" t="s">
        <v>6</v>
      </c>
      <c r="F385" s="41" t="s">
        <v>364</v>
      </c>
      <c r="G385" s="376"/>
      <c r="H385" s="164">
        <f>'[1]Segélyek'!$G$203</f>
        <v>100</v>
      </c>
      <c r="I385" s="164">
        <f>'[1]Segélyek'!$G$203</f>
        <v>100</v>
      </c>
    </row>
    <row r="386" spans="1:9" ht="13.5" thickBot="1">
      <c r="A386" s="429" t="s">
        <v>873</v>
      </c>
      <c r="B386" s="39"/>
      <c r="C386" s="40"/>
      <c r="D386" s="40"/>
      <c r="E386" s="40"/>
      <c r="F386" s="54"/>
      <c r="G386" s="55"/>
      <c r="H386" s="162"/>
      <c r="I386" s="162"/>
    </row>
    <row r="387" spans="1:10" s="24" customFormat="1" ht="13.5" thickBot="1">
      <c r="A387" s="429" t="s">
        <v>874</v>
      </c>
      <c r="B387" s="37"/>
      <c r="C387" s="57" t="s">
        <v>258</v>
      </c>
      <c r="D387" s="27"/>
      <c r="E387" s="27"/>
      <c r="F387" s="27"/>
      <c r="G387" s="27"/>
      <c r="H387" s="156">
        <f>SUM(H389)</f>
        <v>6500</v>
      </c>
      <c r="I387" s="156">
        <f>SUM(I389)</f>
        <v>6500</v>
      </c>
      <c r="J387" s="83"/>
    </row>
    <row r="388" spans="1:10" s="24" customFormat="1" ht="12.75">
      <c r="A388" s="429" t="s">
        <v>875</v>
      </c>
      <c r="B388" s="118"/>
      <c r="C388" s="119"/>
      <c r="D388" s="120"/>
      <c r="E388" s="120"/>
      <c r="F388" s="120"/>
      <c r="G388" s="120"/>
      <c r="H388" s="167"/>
      <c r="I388" s="167"/>
      <c r="J388" s="83"/>
    </row>
    <row r="389" spans="1:9" s="83" customFormat="1" ht="12.75">
      <c r="A389" s="429" t="s">
        <v>876</v>
      </c>
      <c r="B389" s="92"/>
      <c r="C389" s="32" t="s">
        <v>0</v>
      </c>
      <c r="D389" s="33" t="s">
        <v>203</v>
      </c>
      <c r="E389" s="33"/>
      <c r="F389" s="33"/>
      <c r="G389" s="380"/>
      <c r="H389" s="159">
        <f aca="true" t="shared" si="2" ref="H389:I391">SUM(H390)</f>
        <v>6500</v>
      </c>
      <c r="I389" s="159">
        <f t="shared" si="2"/>
        <v>6500</v>
      </c>
    </row>
    <row r="390" spans="1:10" s="24" customFormat="1" ht="12.75">
      <c r="A390" s="429" t="s">
        <v>877</v>
      </c>
      <c r="B390" s="48"/>
      <c r="C390" s="50"/>
      <c r="D390" s="75" t="s">
        <v>208</v>
      </c>
      <c r="E390" s="62" t="s">
        <v>1424</v>
      </c>
      <c r="F390" s="52"/>
      <c r="G390" s="383"/>
      <c r="H390" s="172">
        <f t="shared" si="2"/>
        <v>6500</v>
      </c>
      <c r="I390" s="172">
        <f t="shared" si="2"/>
        <v>6500</v>
      </c>
      <c r="J390" s="83"/>
    </row>
    <row r="391" spans="1:9" ht="12.75">
      <c r="A391" s="429" t="s">
        <v>878</v>
      </c>
      <c r="B391" s="28"/>
      <c r="C391" s="29"/>
      <c r="D391" s="75"/>
      <c r="E391" s="75" t="s">
        <v>1426</v>
      </c>
      <c r="F391" s="62" t="s">
        <v>1427</v>
      </c>
      <c r="G391" s="376"/>
      <c r="H391" s="158">
        <f t="shared" si="2"/>
        <v>6500</v>
      </c>
      <c r="I391" s="158">
        <f t="shared" si="2"/>
        <v>6500</v>
      </c>
    </row>
    <row r="392" spans="1:9" ht="12.75">
      <c r="A392" s="429" t="s">
        <v>879</v>
      </c>
      <c r="B392" s="25"/>
      <c r="C392" s="23"/>
      <c r="D392" s="23"/>
      <c r="E392" s="53" t="s">
        <v>6</v>
      </c>
      <c r="F392" s="41" t="s">
        <v>26</v>
      </c>
      <c r="G392" s="376"/>
      <c r="H392" s="164">
        <f>'[1]Segélyek'!$G$86</f>
        <v>6500</v>
      </c>
      <c r="I392" s="164">
        <f>'[1]Segélyek'!$G$86</f>
        <v>6500</v>
      </c>
    </row>
    <row r="393" spans="1:9" ht="13.5" thickBot="1">
      <c r="A393" s="430" t="s">
        <v>880</v>
      </c>
      <c r="B393" s="39"/>
      <c r="C393" s="40"/>
      <c r="D393" s="40"/>
      <c r="E393" s="40"/>
      <c r="F393" s="54"/>
      <c r="G393" s="55"/>
      <c r="H393" s="162"/>
      <c r="I393" s="162"/>
    </row>
    <row r="394" spans="1:10" s="24" customFormat="1" ht="13.5" thickBot="1">
      <c r="A394" s="431" t="s">
        <v>881</v>
      </c>
      <c r="B394" s="387"/>
      <c r="C394" s="388" t="s">
        <v>259</v>
      </c>
      <c r="D394" s="389"/>
      <c r="E394" s="389"/>
      <c r="F394" s="389"/>
      <c r="G394" s="389"/>
      <c r="H394" s="390">
        <f>SUM(H396)</f>
        <v>500</v>
      </c>
      <c r="I394" s="390">
        <f>SUM(I396)</f>
        <v>500</v>
      </c>
      <c r="J394" s="670">
        <f>SUM(I394,I401,I408,I415,I422)</f>
        <v>13455</v>
      </c>
    </row>
    <row r="395" spans="1:10" s="24" customFormat="1" ht="12.75">
      <c r="A395" s="429" t="s">
        <v>882</v>
      </c>
      <c r="B395" s="118"/>
      <c r="C395" s="119"/>
      <c r="D395" s="120"/>
      <c r="E395" s="120"/>
      <c r="F395" s="120"/>
      <c r="G395" s="120"/>
      <c r="H395" s="167"/>
      <c r="I395" s="167"/>
      <c r="J395" s="83"/>
    </row>
    <row r="396" spans="1:9" s="83" customFormat="1" ht="12.75">
      <c r="A396" s="429" t="s">
        <v>883</v>
      </c>
      <c r="B396" s="92"/>
      <c r="C396" s="32" t="s">
        <v>0</v>
      </c>
      <c r="D396" s="33" t="s">
        <v>203</v>
      </c>
      <c r="E396" s="33"/>
      <c r="F396" s="33"/>
      <c r="G396" s="380"/>
      <c r="H396" s="159">
        <f aca="true" t="shared" si="3" ref="H396:I398">SUM(H397)</f>
        <v>500</v>
      </c>
      <c r="I396" s="159">
        <f t="shared" si="3"/>
        <v>500</v>
      </c>
    </row>
    <row r="397" spans="1:10" s="24" customFormat="1" ht="12.75">
      <c r="A397" s="429" t="s">
        <v>884</v>
      </c>
      <c r="B397" s="48"/>
      <c r="C397" s="50"/>
      <c r="D397" s="75" t="s">
        <v>208</v>
      </c>
      <c r="E397" s="62" t="s">
        <v>1424</v>
      </c>
      <c r="F397" s="52"/>
      <c r="G397" s="383"/>
      <c r="H397" s="172">
        <f t="shared" si="3"/>
        <v>500</v>
      </c>
      <c r="I397" s="172">
        <f t="shared" si="3"/>
        <v>500</v>
      </c>
      <c r="J397" s="83"/>
    </row>
    <row r="398" spans="1:9" ht="12.75">
      <c r="A398" s="429" t="s">
        <v>885</v>
      </c>
      <c r="B398" s="28"/>
      <c r="C398" s="29"/>
      <c r="D398" s="75"/>
      <c r="E398" s="75" t="s">
        <v>1426</v>
      </c>
      <c r="F398" s="62" t="s">
        <v>1427</v>
      </c>
      <c r="G398" s="376"/>
      <c r="H398" s="158">
        <f t="shared" si="3"/>
        <v>500</v>
      </c>
      <c r="I398" s="158">
        <f t="shared" si="3"/>
        <v>500</v>
      </c>
    </row>
    <row r="399" spans="1:9" ht="12.75">
      <c r="A399" s="429" t="s">
        <v>886</v>
      </c>
      <c r="B399" s="25"/>
      <c r="C399" s="23"/>
      <c r="D399" s="23"/>
      <c r="E399" s="53" t="s">
        <v>6</v>
      </c>
      <c r="F399" s="41" t="s">
        <v>260</v>
      </c>
      <c r="G399" s="376"/>
      <c r="H399" s="164">
        <f>'[1]Segélyek'!$G$96</f>
        <v>500</v>
      </c>
      <c r="I399" s="164">
        <f>'[1]Segélyek'!$G$96</f>
        <v>500</v>
      </c>
    </row>
    <row r="400" spans="1:9" ht="13.5" thickBot="1">
      <c r="A400" s="429" t="s">
        <v>887</v>
      </c>
      <c r="B400" s="39"/>
      <c r="C400" s="40"/>
      <c r="D400" s="40"/>
      <c r="E400" s="40"/>
      <c r="F400" s="54"/>
      <c r="G400" s="55"/>
      <c r="H400" s="162"/>
      <c r="I400" s="162"/>
    </row>
    <row r="401" spans="1:10" s="24" customFormat="1" ht="13.5" thickBot="1">
      <c r="A401" s="429" t="s">
        <v>888</v>
      </c>
      <c r="B401" s="37"/>
      <c r="C401" s="57" t="s">
        <v>261</v>
      </c>
      <c r="D401" s="27"/>
      <c r="E401" s="27"/>
      <c r="F401" s="27"/>
      <c r="G401" s="27"/>
      <c r="H401" s="156">
        <f>SUM(H403)</f>
        <v>8060</v>
      </c>
      <c r="I401" s="156">
        <f>SUM(I403)</f>
        <v>8060</v>
      </c>
      <c r="J401" s="83"/>
    </row>
    <row r="402" spans="1:10" s="24" customFormat="1" ht="12.75">
      <c r="A402" s="429" t="s">
        <v>889</v>
      </c>
      <c r="B402" s="118"/>
      <c r="C402" s="119"/>
      <c r="D402" s="120"/>
      <c r="E402" s="120"/>
      <c r="F402" s="120"/>
      <c r="G402" s="120"/>
      <c r="H402" s="167"/>
      <c r="I402" s="167"/>
      <c r="J402" s="83"/>
    </row>
    <row r="403" spans="1:9" s="83" customFormat="1" ht="12.75">
      <c r="A403" s="429" t="s">
        <v>890</v>
      </c>
      <c r="B403" s="92"/>
      <c r="C403" s="32" t="s">
        <v>0</v>
      </c>
      <c r="D403" s="33" t="s">
        <v>203</v>
      </c>
      <c r="E403" s="33"/>
      <c r="F403" s="33"/>
      <c r="G403" s="380"/>
      <c r="H403" s="159">
        <f aca="true" t="shared" si="4" ref="H403:I405">SUM(H404)</f>
        <v>8060</v>
      </c>
      <c r="I403" s="159">
        <f t="shared" si="4"/>
        <v>8060</v>
      </c>
    </row>
    <row r="404" spans="1:10" s="24" customFormat="1" ht="12.75">
      <c r="A404" s="429" t="s">
        <v>891</v>
      </c>
      <c r="B404" s="48"/>
      <c r="C404" s="50"/>
      <c r="D404" s="75" t="s">
        <v>208</v>
      </c>
      <c r="E404" s="62" t="s">
        <v>1424</v>
      </c>
      <c r="F404" s="52"/>
      <c r="G404" s="383"/>
      <c r="H404" s="172">
        <f t="shared" si="4"/>
        <v>8060</v>
      </c>
      <c r="I404" s="172">
        <f t="shared" si="4"/>
        <v>8060</v>
      </c>
      <c r="J404" s="83"/>
    </row>
    <row r="405" spans="1:9" ht="12.75">
      <c r="A405" s="429" t="s">
        <v>892</v>
      </c>
      <c r="B405" s="28"/>
      <c r="C405" s="29"/>
      <c r="D405" s="75"/>
      <c r="E405" s="75" t="s">
        <v>1426</v>
      </c>
      <c r="F405" s="62" t="s">
        <v>1427</v>
      </c>
      <c r="G405" s="376"/>
      <c r="H405" s="158">
        <f t="shared" si="4"/>
        <v>8060</v>
      </c>
      <c r="I405" s="158">
        <f t="shared" si="4"/>
        <v>8060</v>
      </c>
    </row>
    <row r="406" spans="1:9" ht="12.75">
      <c r="A406" s="429" t="s">
        <v>893</v>
      </c>
      <c r="B406" s="25"/>
      <c r="C406" s="23"/>
      <c r="D406" s="23"/>
      <c r="E406" s="53" t="s">
        <v>6</v>
      </c>
      <c r="F406" s="41" t="s">
        <v>27</v>
      </c>
      <c r="G406" s="376"/>
      <c r="H406" s="164">
        <f>'[1]Segélyek'!$G$105</f>
        <v>8060</v>
      </c>
      <c r="I406" s="164">
        <f>'[1]Segélyek'!$G$105</f>
        <v>8060</v>
      </c>
    </row>
    <row r="407" spans="1:9" ht="13.5" thickBot="1">
      <c r="A407" s="429" t="s">
        <v>894</v>
      </c>
      <c r="B407" s="39"/>
      <c r="C407" s="40"/>
      <c r="D407" s="40"/>
      <c r="E407" s="40"/>
      <c r="F407" s="54"/>
      <c r="G407" s="55"/>
      <c r="H407" s="162"/>
      <c r="I407" s="162"/>
    </row>
    <row r="408" spans="1:10" s="24" customFormat="1" ht="13.5" thickBot="1">
      <c r="A408" s="429" t="s">
        <v>895</v>
      </c>
      <c r="B408" s="37"/>
      <c r="C408" s="57" t="s">
        <v>361</v>
      </c>
      <c r="D408" s="27"/>
      <c r="E408" s="27"/>
      <c r="F408" s="27"/>
      <c r="G408" s="27"/>
      <c r="H408" s="156">
        <f>SUM(H410)</f>
        <v>2195</v>
      </c>
      <c r="I408" s="156">
        <f>SUM(I410)</f>
        <v>2195</v>
      </c>
      <c r="J408" s="83"/>
    </row>
    <row r="409" spans="1:10" s="24" customFormat="1" ht="12.75">
      <c r="A409" s="429" t="s">
        <v>896</v>
      </c>
      <c r="B409" s="118"/>
      <c r="C409" s="119"/>
      <c r="D409" s="120"/>
      <c r="E409" s="120"/>
      <c r="F409" s="120"/>
      <c r="G409" s="120"/>
      <c r="H409" s="167"/>
      <c r="I409" s="167"/>
      <c r="J409" s="83"/>
    </row>
    <row r="410" spans="1:9" s="83" customFormat="1" ht="12.75">
      <c r="A410" s="429" t="s">
        <v>897</v>
      </c>
      <c r="B410" s="92"/>
      <c r="C410" s="32" t="s">
        <v>0</v>
      </c>
      <c r="D410" s="33" t="s">
        <v>203</v>
      </c>
      <c r="E410" s="33"/>
      <c r="F410" s="33"/>
      <c r="G410" s="380"/>
      <c r="H410" s="159">
        <f aca="true" t="shared" si="5" ref="H410:I412">SUM(H411)</f>
        <v>2195</v>
      </c>
      <c r="I410" s="159">
        <f t="shared" si="5"/>
        <v>2195</v>
      </c>
    </row>
    <row r="411" spans="1:10" s="24" customFormat="1" ht="12.75">
      <c r="A411" s="429" t="s">
        <v>898</v>
      </c>
      <c r="B411" s="48"/>
      <c r="C411" s="50"/>
      <c r="D411" s="75" t="s">
        <v>208</v>
      </c>
      <c r="E411" s="62" t="s">
        <v>1424</v>
      </c>
      <c r="F411" s="52"/>
      <c r="G411" s="383"/>
      <c r="H411" s="172">
        <f t="shared" si="5"/>
        <v>2195</v>
      </c>
      <c r="I411" s="172">
        <f t="shared" si="5"/>
        <v>2195</v>
      </c>
      <c r="J411" s="83"/>
    </row>
    <row r="412" spans="1:9" ht="12.75">
      <c r="A412" s="429" t="s">
        <v>899</v>
      </c>
      <c r="B412" s="28"/>
      <c r="C412" s="29"/>
      <c r="D412" s="75"/>
      <c r="E412" s="75" t="s">
        <v>1426</v>
      </c>
      <c r="F412" s="62" t="s">
        <v>1427</v>
      </c>
      <c r="G412" s="376"/>
      <c r="H412" s="158">
        <f t="shared" si="5"/>
        <v>2195</v>
      </c>
      <c r="I412" s="158">
        <f t="shared" si="5"/>
        <v>2195</v>
      </c>
    </row>
    <row r="413" spans="1:9" ht="12.75">
      <c r="A413" s="429" t="s">
        <v>900</v>
      </c>
      <c r="B413" s="25"/>
      <c r="C413" s="23"/>
      <c r="D413" s="23"/>
      <c r="E413" s="53" t="s">
        <v>6</v>
      </c>
      <c r="F413" s="41" t="s">
        <v>362</v>
      </c>
      <c r="G413" s="376"/>
      <c r="H413" s="164">
        <f>'[1]Segélyek'!$G$117</f>
        <v>2195</v>
      </c>
      <c r="I413" s="164">
        <f>'[1]Segélyek'!$G$117</f>
        <v>2195</v>
      </c>
    </row>
    <row r="414" spans="1:9" ht="13.5" thickBot="1">
      <c r="A414" s="429" t="s">
        <v>901</v>
      </c>
      <c r="B414" s="39"/>
      <c r="C414" s="40"/>
      <c r="D414" s="40"/>
      <c r="E414" s="40"/>
      <c r="F414" s="54"/>
      <c r="G414" s="55"/>
      <c r="H414" s="162"/>
      <c r="I414" s="162"/>
    </row>
    <row r="415" spans="1:10" s="24" customFormat="1" ht="13.5" thickBot="1">
      <c r="A415" s="429" t="s">
        <v>902</v>
      </c>
      <c r="B415" s="37"/>
      <c r="C415" s="57" t="s">
        <v>286</v>
      </c>
      <c r="D415" s="27"/>
      <c r="E415" s="27"/>
      <c r="F415" s="27"/>
      <c r="G415" s="27"/>
      <c r="H415" s="156">
        <f>SUM(H417)</f>
        <v>2000</v>
      </c>
      <c r="I415" s="156">
        <f>SUM(I417)</f>
        <v>2000</v>
      </c>
      <c r="J415" s="83"/>
    </row>
    <row r="416" spans="1:10" s="24" customFormat="1" ht="12.75">
      <c r="A416" s="429" t="s">
        <v>903</v>
      </c>
      <c r="B416" s="118"/>
      <c r="C416" s="119"/>
      <c r="D416" s="120"/>
      <c r="E416" s="120"/>
      <c r="F416" s="120"/>
      <c r="G416" s="120"/>
      <c r="H416" s="167"/>
      <c r="I416" s="167"/>
      <c r="J416" s="83"/>
    </row>
    <row r="417" spans="1:9" s="83" customFormat="1" ht="12.75">
      <c r="A417" s="429" t="s">
        <v>904</v>
      </c>
      <c r="B417" s="92"/>
      <c r="C417" s="32" t="s">
        <v>0</v>
      </c>
      <c r="D417" s="33" t="s">
        <v>203</v>
      </c>
      <c r="E417" s="33"/>
      <c r="F417" s="33"/>
      <c r="G417" s="380"/>
      <c r="H417" s="159">
        <f aca="true" t="shared" si="6" ref="H417:I419">SUM(H418)</f>
        <v>2000</v>
      </c>
      <c r="I417" s="159">
        <f t="shared" si="6"/>
        <v>2000</v>
      </c>
    </row>
    <row r="418" spans="1:10" s="24" customFormat="1" ht="12.75">
      <c r="A418" s="429" t="s">
        <v>905</v>
      </c>
      <c r="B418" s="48"/>
      <c r="C418" s="50"/>
      <c r="D418" s="75" t="s">
        <v>208</v>
      </c>
      <c r="E418" s="62" t="s">
        <v>1424</v>
      </c>
      <c r="F418" s="52"/>
      <c r="G418" s="383"/>
      <c r="H418" s="172">
        <f t="shared" si="6"/>
        <v>2000</v>
      </c>
      <c r="I418" s="172">
        <f t="shared" si="6"/>
        <v>2000</v>
      </c>
      <c r="J418" s="83"/>
    </row>
    <row r="419" spans="1:9" ht="12.75">
      <c r="A419" s="429" t="s">
        <v>906</v>
      </c>
      <c r="B419" s="28"/>
      <c r="C419" s="29"/>
      <c r="D419" s="75"/>
      <c r="E419" s="75" t="s">
        <v>1426</v>
      </c>
      <c r="F419" s="62" t="s">
        <v>1427</v>
      </c>
      <c r="G419" s="376"/>
      <c r="H419" s="158">
        <f t="shared" si="6"/>
        <v>2000</v>
      </c>
      <c r="I419" s="158">
        <f t="shared" si="6"/>
        <v>2000</v>
      </c>
    </row>
    <row r="420" spans="1:9" ht="12.75">
      <c r="A420" s="429" t="s">
        <v>907</v>
      </c>
      <c r="B420" s="25"/>
      <c r="C420" s="23"/>
      <c r="D420" s="23"/>
      <c r="E420" s="53" t="s">
        <v>6</v>
      </c>
      <c r="F420" s="41" t="s">
        <v>287</v>
      </c>
      <c r="G420" s="376"/>
      <c r="H420" s="164">
        <f>'[1]Segélyek'!$G$126</f>
        <v>2000</v>
      </c>
      <c r="I420" s="164">
        <f>'[1]Segélyek'!$G$126</f>
        <v>2000</v>
      </c>
    </row>
    <row r="421" spans="1:9" ht="13.5" thickBot="1">
      <c r="A421" s="429" t="s">
        <v>908</v>
      </c>
      <c r="B421" s="39"/>
      <c r="C421" s="40"/>
      <c r="D421" s="40"/>
      <c r="E421" s="40"/>
      <c r="F421" s="54"/>
      <c r="G421" s="55"/>
      <c r="H421" s="162"/>
      <c r="I421" s="162"/>
    </row>
    <row r="422" spans="1:10" s="24" customFormat="1" ht="13.5" thickBot="1">
      <c r="A422" s="429" t="s">
        <v>909</v>
      </c>
      <c r="B422" s="37"/>
      <c r="C422" s="57" t="s">
        <v>262</v>
      </c>
      <c r="D422" s="27"/>
      <c r="E422" s="27"/>
      <c r="F422" s="27"/>
      <c r="G422" s="27"/>
      <c r="H422" s="156">
        <f>SUM(H424)</f>
        <v>700</v>
      </c>
      <c r="I422" s="156">
        <f>SUM(I424)</f>
        <v>700</v>
      </c>
      <c r="J422" s="83"/>
    </row>
    <row r="423" spans="1:10" s="24" customFormat="1" ht="12.75">
      <c r="A423" s="429" t="s">
        <v>910</v>
      </c>
      <c r="B423" s="118"/>
      <c r="C423" s="119"/>
      <c r="D423" s="120"/>
      <c r="E423" s="120"/>
      <c r="F423" s="120"/>
      <c r="G423" s="120"/>
      <c r="H423" s="167"/>
      <c r="I423" s="167"/>
      <c r="J423" s="83"/>
    </row>
    <row r="424" spans="1:9" s="83" customFormat="1" ht="12.75">
      <c r="A424" s="429" t="s">
        <v>911</v>
      </c>
      <c r="B424" s="92"/>
      <c r="C424" s="32" t="s">
        <v>0</v>
      </c>
      <c r="D424" s="33" t="s">
        <v>203</v>
      </c>
      <c r="E424" s="33"/>
      <c r="F424" s="33"/>
      <c r="G424" s="380"/>
      <c r="H424" s="159">
        <f aca="true" t="shared" si="7" ref="H424:I426">SUM(H425)</f>
        <v>700</v>
      </c>
      <c r="I424" s="159">
        <f t="shared" si="7"/>
        <v>700</v>
      </c>
    </row>
    <row r="425" spans="1:10" s="24" customFormat="1" ht="12.75">
      <c r="A425" s="429" t="s">
        <v>912</v>
      </c>
      <c r="B425" s="48"/>
      <c r="C425" s="50"/>
      <c r="D425" s="75" t="s">
        <v>208</v>
      </c>
      <c r="E425" s="62" t="s">
        <v>1424</v>
      </c>
      <c r="F425" s="52"/>
      <c r="G425" s="383"/>
      <c r="H425" s="172">
        <f t="shared" si="7"/>
        <v>700</v>
      </c>
      <c r="I425" s="172">
        <f t="shared" si="7"/>
        <v>700</v>
      </c>
      <c r="J425" s="83"/>
    </row>
    <row r="426" spans="1:9" ht="12.75">
      <c r="A426" s="429" t="s">
        <v>913</v>
      </c>
      <c r="B426" s="28"/>
      <c r="C426" s="29"/>
      <c r="D426" s="75"/>
      <c r="E426" s="75" t="s">
        <v>1426</v>
      </c>
      <c r="F426" s="62" t="s">
        <v>1427</v>
      </c>
      <c r="G426" s="376"/>
      <c r="H426" s="158">
        <f t="shared" si="7"/>
        <v>700</v>
      </c>
      <c r="I426" s="158">
        <f t="shared" si="7"/>
        <v>700</v>
      </c>
    </row>
    <row r="427" spans="1:9" ht="12.75">
      <c r="A427" s="429" t="s">
        <v>914</v>
      </c>
      <c r="B427" s="25"/>
      <c r="C427" s="23"/>
      <c r="D427" s="23"/>
      <c r="E427" s="53" t="s">
        <v>6</v>
      </c>
      <c r="F427" s="41" t="s">
        <v>68</v>
      </c>
      <c r="G427" s="376"/>
      <c r="H427" s="164">
        <f>'[1]Segélyek'!$G$136</f>
        <v>700</v>
      </c>
      <c r="I427" s="164">
        <f>'[1]Segélyek'!$G$136</f>
        <v>700</v>
      </c>
    </row>
    <row r="428" spans="1:9" ht="13.5" thickBot="1">
      <c r="A428" s="430" t="s">
        <v>915</v>
      </c>
      <c r="B428" s="39"/>
      <c r="C428" s="40"/>
      <c r="D428" s="40"/>
      <c r="E428" s="40"/>
      <c r="F428" s="54"/>
      <c r="G428" s="55"/>
      <c r="H428" s="162"/>
      <c r="I428" s="162"/>
    </row>
    <row r="429" spans="1:10" s="24" customFormat="1" ht="13.5" thickBot="1">
      <c r="A429" s="431" t="s">
        <v>916</v>
      </c>
      <c r="B429" s="387"/>
      <c r="C429" s="388" t="s">
        <v>263</v>
      </c>
      <c r="D429" s="389"/>
      <c r="E429" s="389"/>
      <c r="F429" s="389"/>
      <c r="G429" s="389"/>
      <c r="H429" s="390">
        <f>SUM(H431)</f>
        <v>600</v>
      </c>
      <c r="I429" s="390">
        <f>SUM(I431)</f>
        <v>600</v>
      </c>
      <c r="J429" s="670">
        <f>SUM(I429,I436,I444,I450)</f>
        <v>32288</v>
      </c>
    </row>
    <row r="430" spans="1:10" s="24" customFormat="1" ht="12.75">
      <c r="A430" s="429" t="s">
        <v>917</v>
      </c>
      <c r="B430" s="118"/>
      <c r="C430" s="119"/>
      <c r="D430" s="120"/>
      <c r="E430" s="120"/>
      <c r="F430" s="120"/>
      <c r="G430" s="120"/>
      <c r="H430" s="167"/>
      <c r="I430" s="167"/>
      <c r="J430" s="83"/>
    </row>
    <row r="431" spans="1:9" s="83" customFormat="1" ht="12.75">
      <c r="A431" s="429" t="s">
        <v>918</v>
      </c>
      <c r="B431" s="92"/>
      <c r="C431" s="32" t="s">
        <v>0</v>
      </c>
      <c r="D431" s="33" t="s">
        <v>203</v>
      </c>
      <c r="E431" s="33"/>
      <c r="F431" s="33"/>
      <c r="G431" s="380"/>
      <c r="H431" s="159">
        <f aca="true" t="shared" si="8" ref="H431:I433">SUM(H432)</f>
        <v>600</v>
      </c>
      <c r="I431" s="159">
        <f t="shared" si="8"/>
        <v>600</v>
      </c>
    </row>
    <row r="432" spans="1:10" s="24" customFormat="1" ht="12.75">
      <c r="A432" s="429" t="s">
        <v>919</v>
      </c>
      <c r="B432" s="48"/>
      <c r="C432" s="50"/>
      <c r="D432" s="75" t="s">
        <v>208</v>
      </c>
      <c r="E432" s="62" t="s">
        <v>1424</v>
      </c>
      <c r="F432" s="52"/>
      <c r="G432" s="383"/>
      <c r="H432" s="172">
        <f t="shared" si="8"/>
        <v>600</v>
      </c>
      <c r="I432" s="172">
        <f t="shared" si="8"/>
        <v>600</v>
      </c>
      <c r="J432" s="83"/>
    </row>
    <row r="433" spans="1:9" ht="12.75">
      <c r="A433" s="429" t="s">
        <v>920</v>
      </c>
      <c r="B433" s="28"/>
      <c r="C433" s="29"/>
      <c r="D433" s="75"/>
      <c r="E433" s="75" t="s">
        <v>1426</v>
      </c>
      <c r="F433" s="62" t="s">
        <v>1427</v>
      </c>
      <c r="G433" s="376"/>
      <c r="H433" s="158">
        <f t="shared" si="8"/>
        <v>600</v>
      </c>
      <c r="I433" s="158">
        <f t="shared" si="8"/>
        <v>600</v>
      </c>
    </row>
    <row r="434" spans="1:9" ht="12.75">
      <c r="A434" s="429" t="s">
        <v>921</v>
      </c>
      <c r="B434" s="25"/>
      <c r="C434" s="23"/>
      <c r="D434" s="23"/>
      <c r="E434" s="53" t="s">
        <v>6</v>
      </c>
      <c r="F434" s="41" t="s">
        <v>264</v>
      </c>
      <c r="G434" s="376"/>
      <c r="H434" s="164">
        <f>'[1]Segélyek'!$G$145</f>
        <v>600</v>
      </c>
      <c r="I434" s="164">
        <f>'[1]Segélyek'!$G$145</f>
        <v>600</v>
      </c>
    </row>
    <row r="435" spans="1:9" ht="13.5" thickBot="1">
      <c r="A435" s="429" t="s">
        <v>922</v>
      </c>
      <c r="B435" s="39"/>
      <c r="C435" s="40"/>
      <c r="D435" s="40"/>
      <c r="E435" s="40"/>
      <c r="F435" s="54"/>
      <c r="G435" s="55"/>
      <c r="H435" s="162"/>
      <c r="I435" s="162"/>
    </row>
    <row r="436" spans="1:10" s="24" customFormat="1" ht="13.5" thickBot="1">
      <c r="A436" s="429" t="s">
        <v>923</v>
      </c>
      <c r="B436" s="37"/>
      <c r="C436" s="57" t="s">
        <v>265</v>
      </c>
      <c r="D436" s="27"/>
      <c r="E436" s="27"/>
      <c r="F436" s="27"/>
      <c r="G436" s="27"/>
      <c r="H436" s="156">
        <f>SUM(H438)</f>
        <v>9160</v>
      </c>
      <c r="I436" s="156">
        <f>SUM(I438)</f>
        <v>9160</v>
      </c>
      <c r="J436" s="83"/>
    </row>
    <row r="437" spans="1:10" s="24" customFormat="1" ht="12.75">
      <c r="A437" s="429" t="s">
        <v>924</v>
      </c>
      <c r="B437" s="118"/>
      <c r="C437" s="119"/>
      <c r="D437" s="120"/>
      <c r="E437" s="120"/>
      <c r="F437" s="120"/>
      <c r="G437" s="120"/>
      <c r="H437" s="167"/>
      <c r="I437" s="167"/>
      <c r="J437" s="83"/>
    </row>
    <row r="438" spans="1:9" s="83" customFormat="1" ht="12.75">
      <c r="A438" s="429" t="s">
        <v>925</v>
      </c>
      <c r="B438" s="92"/>
      <c r="C438" s="32" t="s">
        <v>0</v>
      </c>
      <c r="D438" s="33" t="s">
        <v>203</v>
      </c>
      <c r="E438" s="33"/>
      <c r="F438" s="33"/>
      <c r="G438" s="380"/>
      <c r="H438" s="159">
        <f>SUM(H439)</f>
        <v>9160</v>
      </c>
      <c r="I438" s="159">
        <f>SUM(I439)</f>
        <v>9160</v>
      </c>
    </row>
    <row r="439" spans="1:10" s="24" customFormat="1" ht="12.75">
      <c r="A439" s="429" t="s">
        <v>926</v>
      </c>
      <c r="B439" s="48"/>
      <c r="C439" s="50"/>
      <c r="D439" s="75" t="s">
        <v>208</v>
      </c>
      <c r="E439" s="62" t="s">
        <v>1424</v>
      </c>
      <c r="F439" s="52"/>
      <c r="G439" s="383"/>
      <c r="H439" s="172">
        <f>SUM(H440)</f>
        <v>9160</v>
      </c>
      <c r="I439" s="172">
        <f>SUM(I440)</f>
        <v>9160</v>
      </c>
      <c r="J439" s="83"/>
    </row>
    <row r="440" spans="1:9" ht="12.75">
      <c r="A440" s="429" t="s">
        <v>927</v>
      </c>
      <c r="B440" s="28"/>
      <c r="C440" s="29"/>
      <c r="D440" s="75"/>
      <c r="E440" s="75" t="s">
        <v>1426</v>
      </c>
      <c r="F440" s="62" t="s">
        <v>1427</v>
      </c>
      <c r="G440" s="376"/>
      <c r="H440" s="158">
        <f>SUM(H441:H442)</f>
        <v>9160</v>
      </c>
      <c r="I440" s="158">
        <f>SUM(I441:I442)</f>
        <v>9160</v>
      </c>
    </row>
    <row r="441" spans="1:9" ht="12.75">
      <c r="A441" s="429" t="s">
        <v>928</v>
      </c>
      <c r="B441" s="25"/>
      <c r="C441" s="23"/>
      <c r="D441" s="23"/>
      <c r="E441" s="53" t="s">
        <v>6</v>
      </c>
      <c r="F441" s="41" t="s">
        <v>93</v>
      </c>
      <c r="G441" s="376"/>
      <c r="H441" s="164">
        <f>'[1]Segélyek'!$G$155</f>
        <v>60</v>
      </c>
      <c r="I441" s="164">
        <f>'[1]Segélyek'!$G$155</f>
        <v>60</v>
      </c>
    </row>
    <row r="442" spans="1:9" ht="12.75">
      <c r="A442" s="429" t="s">
        <v>929</v>
      </c>
      <c r="B442" s="25"/>
      <c r="C442" s="23"/>
      <c r="D442" s="23"/>
      <c r="E442" s="53" t="s">
        <v>6</v>
      </c>
      <c r="F442" s="41" t="s">
        <v>266</v>
      </c>
      <c r="G442" s="376"/>
      <c r="H442" s="164">
        <f>'[1]Segélyek'!$G$156</f>
        <v>9100</v>
      </c>
      <c r="I442" s="164">
        <f>'[1]Segélyek'!$G$156</f>
        <v>9100</v>
      </c>
    </row>
    <row r="443" spans="1:9" ht="13.5" thickBot="1">
      <c r="A443" s="429" t="s">
        <v>930</v>
      </c>
      <c r="B443" s="39"/>
      <c r="C443" s="40"/>
      <c r="D443" s="40"/>
      <c r="E443" s="40"/>
      <c r="F443" s="54"/>
      <c r="G443" s="55"/>
      <c r="H443" s="162"/>
      <c r="I443" s="162"/>
    </row>
    <row r="444" spans="1:10" s="24" customFormat="1" ht="13.5" thickBot="1">
      <c r="A444" s="429" t="s">
        <v>931</v>
      </c>
      <c r="B444" s="37"/>
      <c r="C444" s="57" t="s">
        <v>267</v>
      </c>
      <c r="D444" s="27"/>
      <c r="E444" s="27"/>
      <c r="F444" s="27"/>
      <c r="G444" s="27"/>
      <c r="H444" s="156">
        <f>SUM(H446)</f>
        <v>4000</v>
      </c>
      <c r="I444" s="156">
        <f>SUM(I446)</f>
        <v>4000</v>
      </c>
      <c r="J444" s="83"/>
    </row>
    <row r="445" spans="1:10" s="24" customFormat="1" ht="12.75">
      <c r="A445" s="429" t="s">
        <v>932</v>
      </c>
      <c r="B445" s="118"/>
      <c r="C445" s="119"/>
      <c r="D445" s="120"/>
      <c r="E445" s="120"/>
      <c r="F445" s="120"/>
      <c r="G445" s="120"/>
      <c r="H445" s="167"/>
      <c r="I445" s="167"/>
      <c r="J445" s="83"/>
    </row>
    <row r="446" spans="1:9" s="83" customFormat="1" ht="12.75">
      <c r="A446" s="429" t="s">
        <v>933</v>
      </c>
      <c r="B446" s="92"/>
      <c r="C446" s="32" t="s">
        <v>32</v>
      </c>
      <c r="D446" s="33" t="s">
        <v>1437</v>
      </c>
      <c r="E446" s="33"/>
      <c r="F446" s="33"/>
      <c r="G446" s="380"/>
      <c r="H446" s="159">
        <f>SUM(H447)</f>
        <v>4000</v>
      </c>
      <c r="I446" s="159">
        <f>SUM(I447)</f>
        <v>4000</v>
      </c>
    </row>
    <row r="447" spans="1:10" s="24" customFormat="1" ht="12.75">
      <c r="A447" s="429" t="s">
        <v>934</v>
      </c>
      <c r="B447" s="48"/>
      <c r="C447" s="50"/>
      <c r="D447" s="75" t="s">
        <v>206</v>
      </c>
      <c r="E447" s="62" t="s">
        <v>268</v>
      </c>
      <c r="F447" s="52"/>
      <c r="G447" s="383"/>
      <c r="H447" s="172">
        <f>SUM(H448)</f>
        <v>4000</v>
      </c>
      <c r="I447" s="172">
        <f>SUM(I448)</f>
        <v>4000</v>
      </c>
      <c r="J447" s="83"/>
    </row>
    <row r="448" spans="1:9" ht="12.75">
      <c r="A448" s="429" t="s">
        <v>935</v>
      </c>
      <c r="B448" s="25"/>
      <c r="C448" s="23"/>
      <c r="D448" s="23"/>
      <c r="E448" s="53" t="s">
        <v>6</v>
      </c>
      <c r="F448" s="41" t="s">
        <v>77</v>
      </c>
      <c r="G448" s="376"/>
      <c r="H448" s="164">
        <f>'[1]Segélyek'!$G$167</f>
        <v>4000</v>
      </c>
      <c r="I448" s="164">
        <f>'[1]Segélyek'!$G$167</f>
        <v>4000</v>
      </c>
    </row>
    <row r="449" spans="1:9" ht="13.5" thickBot="1">
      <c r="A449" s="429" t="s">
        <v>936</v>
      </c>
      <c r="B449" s="39"/>
      <c r="C449" s="40"/>
      <c r="D449" s="40"/>
      <c r="E449" s="40"/>
      <c r="F449" s="54"/>
      <c r="G449" s="55"/>
      <c r="H449" s="162"/>
      <c r="I449" s="162"/>
    </row>
    <row r="450" spans="1:10" s="24" customFormat="1" ht="13.5" thickBot="1">
      <c r="A450" s="429" t="s">
        <v>937</v>
      </c>
      <c r="B450" s="37"/>
      <c r="C450" s="57" t="s">
        <v>269</v>
      </c>
      <c r="D450" s="27"/>
      <c r="E450" s="27"/>
      <c r="F450" s="27"/>
      <c r="G450" s="27"/>
      <c r="H450" s="156">
        <f>SUM(H452)</f>
        <v>18121</v>
      </c>
      <c r="I450" s="156">
        <f>SUM(I452)</f>
        <v>18528</v>
      </c>
      <c r="J450" s="83"/>
    </row>
    <row r="451" spans="1:10" s="24" customFormat="1" ht="12.75">
      <c r="A451" s="429" t="s">
        <v>938</v>
      </c>
      <c r="B451" s="118"/>
      <c r="C451" s="119"/>
      <c r="D451" s="120"/>
      <c r="E451" s="120"/>
      <c r="F451" s="120"/>
      <c r="G451" s="120"/>
      <c r="H451" s="167"/>
      <c r="I451" s="167"/>
      <c r="J451" s="83"/>
    </row>
    <row r="452" spans="1:9" s="83" customFormat="1" ht="12.75">
      <c r="A452" s="429" t="s">
        <v>939</v>
      </c>
      <c r="B452" s="92"/>
      <c r="C452" s="32" t="s">
        <v>0</v>
      </c>
      <c r="D452" s="33" t="s">
        <v>203</v>
      </c>
      <c r="E452" s="33"/>
      <c r="F452" s="33"/>
      <c r="G452" s="380"/>
      <c r="H452" s="159">
        <f>SUM(H453)</f>
        <v>18121</v>
      </c>
      <c r="I452" s="159">
        <f>SUM(I453)</f>
        <v>18528</v>
      </c>
    </row>
    <row r="453" spans="1:10" s="24" customFormat="1" ht="12.75">
      <c r="A453" s="429" t="s">
        <v>940</v>
      </c>
      <c r="B453" s="48"/>
      <c r="C453" s="50"/>
      <c r="D453" s="75" t="s">
        <v>208</v>
      </c>
      <c r="E453" s="62" t="s">
        <v>1424</v>
      </c>
      <c r="F453" s="52"/>
      <c r="G453" s="383"/>
      <c r="H453" s="172">
        <f>SUM(H454)</f>
        <v>18121</v>
      </c>
      <c r="I453" s="172">
        <f>SUM(I454)</f>
        <v>18528</v>
      </c>
      <c r="J453" s="83"/>
    </row>
    <row r="454" spans="1:9" ht="12.75">
      <c r="A454" s="429" t="s">
        <v>941</v>
      </c>
      <c r="B454" s="28"/>
      <c r="C454" s="29"/>
      <c r="D454" s="75"/>
      <c r="E454" s="75" t="s">
        <v>1426</v>
      </c>
      <c r="F454" s="62" t="s">
        <v>1427</v>
      </c>
      <c r="G454" s="376"/>
      <c r="H454" s="158">
        <f>SUM(H455:H456)</f>
        <v>18121</v>
      </c>
      <c r="I454" s="158">
        <f>SUM(I455:I457)</f>
        <v>18528</v>
      </c>
    </row>
    <row r="455" spans="1:9" ht="12.75">
      <c r="A455" s="429" t="s">
        <v>942</v>
      </c>
      <c r="B455" s="25"/>
      <c r="C455" s="23"/>
      <c r="D455" s="23"/>
      <c r="E455" s="53" t="s">
        <v>6</v>
      </c>
      <c r="F455" s="41" t="s">
        <v>270</v>
      </c>
      <c r="G455" s="376"/>
      <c r="H455" s="164">
        <f>'[1]Segélyek'!$G$176</f>
        <v>12705</v>
      </c>
      <c r="I455" s="164">
        <f>'[1]Segélyek'!$G$176</f>
        <v>12705</v>
      </c>
    </row>
    <row r="456" spans="1:9" ht="12.75">
      <c r="A456" s="429" t="s">
        <v>943</v>
      </c>
      <c r="B456" s="25"/>
      <c r="C456" s="23"/>
      <c r="D456" s="23"/>
      <c r="E456" s="53" t="s">
        <v>6</v>
      </c>
      <c r="F456" s="41" t="s">
        <v>271</v>
      </c>
      <c r="G456" s="376"/>
      <c r="H456" s="164">
        <f>'[1]Segélyek'!$G$178</f>
        <v>5416</v>
      </c>
      <c r="I456" s="164">
        <f>'[1]Segélyek'!$G$178</f>
        <v>5416</v>
      </c>
    </row>
    <row r="457" spans="1:9" ht="12.75">
      <c r="A457" s="449" t="s">
        <v>944</v>
      </c>
      <c r="B457" s="25"/>
      <c r="C457" s="23"/>
      <c r="D457" s="23"/>
      <c r="E457" s="53" t="s">
        <v>6</v>
      </c>
      <c r="F457" s="41" t="s">
        <v>1903</v>
      </c>
      <c r="G457" s="376"/>
      <c r="H457" s="166"/>
      <c r="I457" s="166">
        <v>407</v>
      </c>
    </row>
    <row r="458" spans="1:9" ht="13.5" thickBot="1">
      <c r="A458" s="430" t="s">
        <v>945</v>
      </c>
      <c r="B458" s="39"/>
      <c r="C458" s="40"/>
      <c r="D458" s="40"/>
      <c r="E458" s="40"/>
      <c r="F458" s="54"/>
      <c r="G458" s="55"/>
      <c r="H458" s="162"/>
      <c r="I458" s="162"/>
    </row>
    <row r="459" spans="1:10" s="24" customFormat="1" ht="13.5" thickBot="1">
      <c r="A459" s="431" t="s">
        <v>946</v>
      </c>
      <c r="B459" s="387"/>
      <c r="C459" s="388" t="s">
        <v>272</v>
      </c>
      <c r="D459" s="389"/>
      <c r="E459" s="389"/>
      <c r="F459" s="389"/>
      <c r="G459" s="389"/>
      <c r="H459" s="390">
        <f>SUM(H461)</f>
        <v>7545</v>
      </c>
      <c r="I459" s="390">
        <f>SUM(I461)</f>
        <v>9536</v>
      </c>
      <c r="J459" s="670">
        <f>SUM(I459,I469,I480,I485,I492)</f>
        <v>66195</v>
      </c>
    </row>
    <row r="460" spans="1:10" s="24" customFormat="1" ht="12.75">
      <c r="A460" s="429" t="s">
        <v>947</v>
      </c>
      <c r="B460" s="118"/>
      <c r="C460" s="119"/>
      <c r="D460" s="120"/>
      <c r="E460" s="120"/>
      <c r="F460" s="120"/>
      <c r="G460" s="120"/>
      <c r="H460" s="167"/>
      <c r="I460" s="167"/>
      <c r="J460" s="83"/>
    </row>
    <row r="461" spans="1:9" s="83" customFormat="1" ht="12.75">
      <c r="A461" s="429" t="s">
        <v>948</v>
      </c>
      <c r="B461" s="92"/>
      <c r="C461" s="32" t="s">
        <v>0</v>
      </c>
      <c r="D461" s="33" t="s">
        <v>203</v>
      </c>
      <c r="E461" s="33"/>
      <c r="F461" s="33"/>
      <c r="G461" s="380"/>
      <c r="H461" s="159">
        <f>SUM(H462)</f>
        <v>7545</v>
      </c>
      <c r="I461" s="159">
        <f>SUM(I462)</f>
        <v>9536</v>
      </c>
    </row>
    <row r="462" spans="1:10" s="24" customFormat="1" ht="12.75">
      <c r="A462" s="429" t="s">
        <v>949</v>
      </c>
      <c r="B462" s="48"/>
      <c r="C462" s="50"/>
      <c r="D462" s="75" t="s">
        <v>208</v>
      </c>
      <c r="E462" s="62" t="s">
        <v>1424</v>
      </c>
      <c r="F462" s="52"/>
      <c r="G462" s="383"/>
      <c r="H462" s="172">
        <f>SUM(H463)</f>
        <v>7545</v>
      </c>
      <c r="I462" s="172">
        <f>SUM(I463)</f>
        <v>9536</v>
      </c>
      <c r="J462" s="83"/>
    </row>
    <row r="463" spans="1:10" s="24" customFormat="1" ht="12.75">
      <c r="A463" s="429" t="s">
        <v>950</v>
      </c>
      <c r="B463" s="48"/>
      <c r="C463" s="50"/>
      <c r="D463" s="75"/>
      <c r="E463" s="75" t="s">
        <v>479</v>
      </c>
      <c r="F463" s="62" t="s">
        <v>1425</v>
      </c>
      <c r="G463" s="383"/>
      <c r="H463" s="172">
        <f>SUM(H464:H465)</f>
        <v>7545</v>
      </c>
      <c r="I463" s="172">
        <f>SUM(I464:I467)</f>
        <v>9536</v>
      </c>
      <c r="J463" s="83"/>
    </row>
    <row r="464" spans="1:9" ht="12.75">
      <c r="A464" s="429" t="s">
        <v>951</v>
      </c>
      <c r="B464" s="25"/>
      <c r="C464" s="23"/>
      <c r="D464" s="23"/>
      <c r="E464" s="53" t="s">
        <v>6</v>
      </c>
      <c r="F464" s="41" t="s">
        <v>273</v>
      </c>
      <c r="G464" s="376"/>
      <c r="H464" s="164">
        <f>'[1]Segélyek'!$G$194</f>
        <v>1045</v>
      </c>
      <c r="I464" s="164">
        <f>'[1]Segélyek'!$G$194</f>
        <v>1045</v>
      </c>
    </row>
    <row r="465" spans="1:9" ht="12.75">
      <c r="A465" s="429" t="s">
        <v>952</v>
      </c>
      <c r="B465" s="25"/>
      <c r="C465" s="23"/>
      <c r="D465" s="23"/>
      <c r="E465" s="53" t="s">
        <v>6</v>
      </c>
      <c r="F465" s="41" t="s">
        <v>274</v>
      </c>
      <c r="G465" s="376"/>
      <c r="H465" s="164">
        <f>'[1]Segélyek'!$G$195</f>
        <v>6500</v>
      </c>
      <c r="I465" s="164">
        <v>5600</v>
      </c>
    </row>
    <row r="466" spans="1:9" ht="12.75">
      <c r="A466" s="429" t="s">
        <v>953</v>
      </c>
      <c r="B466" s="25"/>
      <c r="C466" s="23"/>
      <c r="D466" s="23"/>
      <c r="E466" s="53" t="s">
        <v>6</v>
      </c>
      <c r="F466" s="41" t="s">
        <v>1811</v>
      </c>
      <c r="G466" s="376"/>
      <c r="H466" s="166"/>
      <c r="I466" s="166">
        <v>391</v>
      </c>
    </row>
    <row r="467" spans="1:9" ht="12.75">
      <c r="A467" s="429" t="s">
        <v>954</v>
      </c>
      <c r="B467" s="25"/>
      <c r="C467" s="23"/>
      <c r="D467" s="23"/>
      <c r="E467" s="53" t="s">
        <v>6</v>
      </c>
      <c r="F467" s="41" t="s">
        <v>1812</v>
      </c>
      <c r="G467" s="376"/>
      <c r="H467" s="166"/>
      <c r="I467" s="166">
        <v>2500</v>
      </c>
    </row>
    <row r="468" spans="1:9" ht="13.5" thickBot="1">
      <c r="A468" s="429" t="s">
        <v>955</v>
      </c>
      <c r="B468" s="39"/>
      <c r="C468" s="40"/>
      <c r="D468" s="40"/>
      <c r="E468" s="40"/>
      <c r="F468" s="54"/>
      <c r="G468" s="55"/>
      <c r="H468" s="162"/>
      <c r="I468" s="162"/>
    </row>
    <row r="469" spans="1:9" s="83" customFormat="1" ht="13.5" thickBot="1">
      <c r="A469" s="429" t="s">
        <v>956</v>
      </c>
      <c r="B469" s="56"/>
      <c r="C469" s="57" t="s">
        <v>302</v>
      </c>
      <c r="D469" s="57"/>
      <c r="E469" s="57"/>
      <c r="F469" s="57"/>
      <c r="G469" s="57"/>
      <c r="H469" s="156">
        <f>SUM(H471)</f>
        <v>10881</v>
      </c>
      <c r="I469" s="156">
        <f>SUM(I471,I477)</f>
        <v>11735</v>
      </c>
    </row>
    <row r="470" spans="1:10" s="24" customFormat="1" ht="12.75">
      <c r="A470" s="429" t="s">
        <v>957</v>
      </c>
      <c r="B470" s="25"/>
      <c r="C470" s="23"/>
      <c r="D470" s="23"/>
      <c r="E470" s="23"/>
      <c r="F470" s="23"/>
      <c r="G470" s="23"/>
      <c r="H470" s="169"/>
      <c r="I470" s="169"/>
      <c r="J470" s="83"/>
    </row>
    <row r="471" spans="1:9" s="83" customFormat="1" ht="12.75">
      <c r="A471" s="429" t="s">
        <v>958</v>
      </c>
      <c r="B471" s="82"/>
      <c r="C471" s="32" t="s">
        <v>0</v>
      </c>
      <c r="D471" s="33" t="s">
        <v>203</v>
      </c>
      <c r="E471" s="33"/>
      <c r="F471" s="33"/>
      <c r="G471" s="33"/>
      <c r="H471" s="159">
        <f>SUM(H472+H473+H474+H475)</f>
        <v>10881</v>
      </c>
      <c r="I471" s="159">
        <f>SUM(I472+I473+I474+I475)</f>
        <v>11576</v>
      </c>
    </row>
    <row r="472" spans="1:10" s="78" customFormat="1" ht="12.75">
      <c r="A472" s="429" t="s">
        <v>959</v>
      </c>
      <c r="B472" s="74"/>
      <c r="C472" s="84"/>
      <c r="D472" s="75" t="s">
        <v>115</v>
      </c>
      <c r="E472" s="63" t="s">
        <v>10</v>
      </c>
      <c r="F472" s="63"/>
      <c r="G472" s="63"/>
      <c r="H472" s="163">
        <f>'[1]Közhasznú foglalkoztatás'!$H$14</f>
        <v>9326</v>
      </c>
      <c r="I472" s="163">
        <f>'[1]Közhasznú foglalkoztatás'!$H$14</f>
        <v>9326</v>
      </c>
      <c r="J472" s="83"/>
    </row>
    <row r="473" spans="1:9" ht="12.75">
      <c r="A473" s="429" t="s">
        <v>960</v>
      </c>
      <c r="B473" s="28"/>
      <c r="C473" s="29"/>
      <c r="D473" s="75" t="s">
        <v>116</v>
      </c>
      <c r="E473" s="62" t="s">
        <v>14</v>
      </c>
      <c r="F473" s="34"/>
      <c r="G473" s="31"/>
      <c r="H473" s="158">
        <f>'[1]Közhasznú foglalkoztatás'!$H$27</f>
        <v>1260</v>
      </c>
      <c r="I473" s="158">
        <f>'[1]Közhasznú foglalkoztatás'!$H$27</f>
        <v>1260</v>
      </c>
    </row>
    <row r="474" spans="1:9" ht="12.75">
      <c r="A474" s="429" t="s">
        <v>961</v>
      </c>
      <c r="B474" s="28"/>
      <c r="C474" s="29"/>
      <c r="D474" s="75" t="s">
        <v>207</v>
      </c>
      <c r="E474" s="62" t="s">
        <v>1422</v>
      </c>
      <c r="F474" s="34"/>
      <c r="G474" s="31"/>
      <c r="H474" s="158">
        <f>SUM('[1]Közhasznú foglalkoztatás'!$H$35)</f>
        <v>295</v>
      </c>
      <c r="I474" s="158">
        <v>990</v>
      </c>
    </row>
    <row r="475" spans="1:9" ht="12.75">
      <c r="A475" s="429" t="s">
        <v>962</v>
      </c>
      <c r="B475" s="28"/>
      <c r="C475" s="29"/>
      <c r="D475" s="75" t="s">
        <v>208</v>
      </c>
      <c r="E475" s="62" t="s">
        <v>1424</v>
      </c>
      <c r="F475" s="34"/>
      <c r="G475" s="31"/>
      <c r="H475" s="158">
        <v>0</v>
      </c>
      <c r="I475" s="158">
        <v>0</v>
      </c>
    </row>
    <row r="476" spans="1:9" ht="12.75">
      <c r="A476" s="429" t="s">
        <v>963</v>
      </c>
      <c r="B476" s="28"/>
      <c r="C476" s="29"/>
      <c r="D476" s="29"/>
      <c r="E476" s="29"/>
      <c r="F476" s="36"/>
      <c r="G476" s="43"/>
      <c r="H476" s="160"/>
      <c r="I476" s="160"/>
    </row>
    <row r="477" spans="1:9" ht="12.75">
      <c r="A477" s="429" t="s">
        <v>964</v>
      </c>
      <c r="B477" s="28"/>
      <c r="C477" s="32" t="s">
        <v>29</v>
      </c>
      <c r="D477" s="33" t="s">
        <v>121</v>
      </c>
      <c r="E477" s="34"/>
      <c r="F477" s="34"/>
      <c r="G477" s="34"/>
      <c r="H477" s="157">
        <f>SUM(H478)</f>
        <v>0</v>
      </c>
      <c r="I477" s="157">
        <f>SUM(I478)</f>
        <v>159</v>
      </c>
    </row>
    <row r="478" spans="1:9" ht="12.75">
      <c r="A478" s="429" t="s">
        <v>965</v>
      </c>
      <c r="B478" s="28"/>
      <c r="C478" s="29"/>
      <c r="D478" s="75" t="s">
        <v>202</v>
      </c>
      <c r="E478" s="62" t="s">
        <v>1423</v>
      </c>
      <c r="F478" s="34"/>
      <c r="G478" s="31"/>
      <c r="H478" s="158">
        <v>0</v>
      </c>
      <c r="I478" s="158">
        <f>SUM(I479)</f>
        <v>159</v>
      </c>
    </row>
    <row r="479" spans="1:10" s="71" customFormat="1" ht="13.5" thickBot="1">
      <c r="A479" s="611" t="s">
        <v>966</v>
      </c>
      <c r="B479" s="70"/>
      <c r="C479" s="43"/>
      <c r="D479" s="43"/>
      <c r="E479" s="232" t="s">
        <v>6</v>
      </c>
      <c r="F479" s="43" t="s">
        <v>1904</v>
      </c>
      <c r="G479" s="43"/>
      <c r="H479" s="439"/>
      <c r="I479" s="439">
        <v>159</v>
      </c>
      <c r="J479" s="673"/>
    </row>
    <row r="480" spans="1:10" s="24" customFormat="1" ht="13.5" thickBot="1">
      <c r="A480" s="429" t="s">
        <v>967</v>
      </c>
      <c r="B480" s="37"/>
      <c r="C480" s="57" t="s">
        <v>225</v>
      </c>
      <c r="D480" s="27"/>
      <c r="E480" s="27"/>
      <c r="F480" s="27"/>
      <c r="G480" s="27"/>
      <c r="H480" s="156">
        <f>SUM(H482)</f>
        <v>5000</v>
      </c>
      <c r="I480" s="156">
        <f>SUM(I482)</f>
        <v>5000</v>
      </c>
      <c r="J480" s="83"/>
    </row>
    <row r="481" spans="1:10" s="24" customFormat="1" ht="12.75">
      <c r="A481" s="429" t="s">
        <v>968</v>
      </c>
      <c r="B481" s="25"/>
      <c r="C481" s="23"/>
      <c r="D481" s="23"/>
      <c r="E481" s="23"/>
      <c r="F481" s="23"/>
      <c r="G481" s="23"/>
      <c r="H481" s="169"/>
      <c r="I481" s="169"/>
      <c r="J481" s="83"/>
    </row>
    <row r="482" spans="1:9" ht="12.75">
      <c r="A482" s="429" t="s">
        <v>969</v>
      </c>
      <c r="B482" s="25"/>
      <c r="C482" s="32" t="s">
        <v>0</v>
      </c>
      <c r="D482" s="33" t="s">
        <v>203</v>
      </c>
      <c r="E482" s="34"/>
      <c r="F482" s="34"/>
      <c r="G482" s="34"/>
      <c r="H482" s="159">
        <f>SUM(H483)</f>
        <v>5000</v>
      </c>
      <c r="I482" s="159">
        <f>SUM(I483)</f>
        <v>5000</v>
      </c>
    </row>
    <row r="483" spans="1:9" ht="12.75">
      <c r="A483" s="429" t="s">
        <v>970</v>
      </c>
      <c r="B483" s="28"/>
      <c r="C483" s="29"/>
      <c r="D483" s="75" t="s">
        <v>207</v>
      </c>
      <c r="E483" s="62" t="s">
        <v>1422</v>
      </c>
      <c r="F483" s="34"/>
      <c r="G483" s="31"/>
      <c r="H483" s="158">
        <f>'[1]Sportlétesítm.műk.és fejl.'!$J$17</f>
        <v>5000</v>
      </c>
      <c r="I483" s="158">
        <f>'[1]Sportlétesítm.műk.és fejl.'!$J$17</f>
        <v>5000</v>
      </c>
    </row>
    <row r="484" spans="1:9" ht="13.5" thickBot="1">
      <c r="A484" s="429" t="s">
        <v>971</v>
      </c>
      <c r="B484" s="28"/>
      <c r="C484" s="29"/>
      <c r="D484" s="29"/>
      <c r="E484" s="35"/>
      <c r="F484" s="29"/>
      <c r="G484" s="29"/>
      <c r="H484" s="158"/>
      <c r="I484" s="158"/>
    </row>
    <row r="485" spans="1:10" s="24" customFormat="1" ht="13.5" thickBot="1">
      <c r="A485" s="429" t="s">
        <v>972</v>
      </c>
      <c r="B485" s="37"/>
      <c r="C485" s="57" t="s">
        <v>275</v>
      </c>
      <c r="D485" s="27"/>
      <c r="E485" s="27"/>
      <c r="F485" s="27"/>
      <c r="G485" s="27"/>
      <c r="H485" s="156">
        <f>SUM(H487)</f>
        <v>23000</v>
      </c>
      <c r="I485" s="156">
        <f>SUM(I487)</f>
        <v>22900</v>
      </c>
      <c r="J485" s="83"/>
    </row>
    <row r="486" spans="1:10" s="24" customFormat="1" ht="12.75">
      <c r="A486" s="429" t="s">
        <v>973</v>
      </c>
      <c r="B486" s="118"/>
      <c r="C486" s="119"/>
      <c r="D486" s="120"/>
      <c r="E486" s="120"/>
      <c r="F486" s="120"/>
      <c r="G486" s="120"/>
      <c r="H486" s="167"/>
      <c r="I486" s="167"/>
      <c r="J486" s="83"/>
    </row>
    <row r="487" spans="1:9" s="83" customFormat="1" ht="12.75">
      <c r="A487" s="429" t="s">
        <v>974</v>
      </c>
      <c r="B487" s="92"/>
      <c r="C487" s="32" t="s">
        <v>0</v>
      </c>
      <c r="D487" s="33" t="s">
        <v>203</v>
      </c>
      <c r="E487" s="33"/>
      <c r="F487" s="33"/>
      <c r="G487" s="380"/>
      <c r="H487" s="159">
        <f aca="true" t="shared" si="9" ref="H487:I489">SUM(H488)</f>
        <v>23000</v>
      </c>
      <c r="I487" s="159">
        <f t="shared" si="9"/>
        <v>22900</v>
      </c>
    </row>
    <row r="488" spans="1:10" s="24" customFormat="1" ht="12.75">
      <c r="A488" s="429" t="s">
        <v>975</v>
      </c>
      <c r="B488" s="48"/>
      <c r="C488" s="50"/>
      <c r="D488" s="75" t="s">
        <v>208</v>
      </c>
      <c r="E488" s="62" t="s">
        <v>1424</v>
      </c>
      <c r="F488" s="52"/>
      <c r="G488" s="383"/>
      <c r="H488" s="172">
        <f t="shared" si="9"/>
        <v>23000</v>
      </c>
      <c r="I488" s="172">
        <f t="shared" si="9"/>
        <v>22900</v>
      </c>
      <c r="J488" s="83"/>
    </row>
    <row r="489" spans="1:10" s="24" customFormat="1" ht="12.75">
      <c r="A489" s="429" t="s">
        <v>976</v>
      </c>
      <c r="B489" s="48"/>
      <c r="C489" s="50"/>
      <c r="D489" s="75"/>
      <c r="E489" s="75" t="s">
        <v>479</v>
      </c>
      <c r="F489" s="62" t="s">
        <v>1425</v>
      </c>
      <c r="G489" s="383"/>
      <c r="H489" s="172">
        <f t="shared" si="9"/>
        <v>23000</v>
      </c>
      <c r="I489" s="172">
        <f t="shared" si="9"/>
        <v>22900</v>
      </c>
      <c r="J489" s="83"/>
    </row>
    <row r="490" spans="1:9" ht="12.75">
      <c r="A490" s="429" t="s">
        <v>977</v>
      </c>
      <c r="B490" s="25"/>
      <c r="C490" s="23"/>
      <c r="D490" s="23"/>
      <c r="E490" s="53" t="s">
        <v>6</v>
      </c>
      <c r="F490" s="41" t="s">
        <v>276</v>
      </c>
      <c r="G490" s="376"/>
      <c r="H490" s="164">
        <f>'[1]Sporttev.támogatása'!$J$6</f>
        <v>23000</v>
      </c>
      <c r="I490" s="164">
        <v>22900</v>
      </c>
    </row>
    <row r="491" spans="1:9" ht="13.5" thickBot="1">
      <c r="A491" s="429" t="s">
        <v>978</v>
      </c>
      <c r="B491" s="39"/>
      <c r="C491" s="40"/>
      <c r="D491" s="40"/>
      <c r="E491" s="40"/>
      <c r="F491" s="54"/>
      <c r="G491" s="55"/>
      <c r="H491" s="162"/>
      <c r="I491" s="162"/>
    </row>
    <row r="492" spans="1:10" s="24" customFormat="1" ht="13.5" thickBot="1">
      <c r="A492" s="429" t="s">
        <v>979</v>
      </c>
      <c r="B492" s="37"/>
      <c r="C492" s="57" t="s">
        <v>226</v>
      </c>
      <c r="D492" s="27"/>
      <c r="E492" s="27"/>
      <c r="F492" s="27"/>
      <c r="G492" s="27"/>
      <c r="H492" s="156">
        <f>SUM(H494)</f>
        <v>17024</v>
      </c>
      <c r="I492" s="156">
        <f>SUM(I494)</f>
        <v>17024</v>
      </c>
      <c r="J492" s="83"/>
    </row>
    <row r="493" spans="1:10" s="24" customFormat="1" ht="12.75">
      <c r="A493" s="429" t="s">
        <v>980</v>
      </c>
      <c r="B493" s="25"/>
      <c r="C493" s="23"/>
      <c r="D493" s="23"/>
      <c r="E493" s="23"/>
      <c r="F493" s="23"/>
      <c r="G493" s="23"/>
      <c r="H493" s="169"/>
      <c r="I493" s="169"/>
      <c r="J493" s="83"/>
    </row>
    <row r="494" spans="1:9" ht="12.75">
      <c r="A494" s="429" t="s">
        <v>981</v>
      </c>
      <c r="B494" s="25"/>
      <c r="C494" s="32" t="s">
        <v>0</v>
      </c>
      <c r="D494" s="33" t="s">
        <v>203</v>
      </c>
      <c r="E494" s="34"/>
      <c r="F494" s="34"/>
      <c r="G494" s="34"/>
      <c r="H494" s="159">
        <f>SUM(H495)</f>
        <v>17024</v>
      </c>
      <c r="I494" s="159">
        <f>SUM(I495)</f>
        <v>17024</v>
      </c>
    </row>
    <row r="495" spans="1:9" ht="12.75">
      <c r="A495" s="429" t="s">
        <v>982</v>
      </c>
      <c r="B495" s="28"/>
      <c r="C495" s="29"/>
      <c r="D495" s="75" t="s">
        <v>207</v>
      </c>
      <c r="E495" s="62" t="s">
        <v>1422</v>
      </c>
      <c r="F495" s="34"/>
      <c r="G495" s="31"/>
      <c r="H495" s="158">
        <f>'[1]Köztemető'!$J$23</f>
        <v>17024</v>
      </c>
      <c r="I495" s="158">
        <f>'[1]Köztemető'!$J$23</f>
        <v>17024</v>
      </c>
    </row>
    <row r="496" spans="1:9" ht="13.5" thickBot="1">
      <c r="A496" s="430" t="s">
        <v>983</v>
      </c>
      <c r="B496" s="39"/>
      <c r="C496" s="40"/>
      <c r="D496" s="40"/>
      <c r="E496" s="40"/>
      <c r="F496" s="40"/>
      <c r="G496" s="40"/>
      <c r="H496" s="162"/>
      <c r="I496" s="162"/>
    </row>
    <row r="497" spans="1:10" s="91" customFormat="1" ht="21.75" customHeight="1" thickBot="1">
      <c r="A497" s="431" t="s">
        <v>984</v>
      </c>
      <c r="B497" s="400" t="s">
        <v>0</v>
      </c>
      <c r="C497" s="401" t="s">
        <v>299</v>
      </c>
      <c r="D497" s="402"/>
      <c r="E497" s="402"/>
      <c r="F497" s="402"/>
      <c r="G497" s="402"/>
      <c r="H497" s="403">
        <f>SUM(H499+H510+H519+H521+H525+H527)</f>
        <v>2811949</v>
      </c>
      <c r="I497" s="403">
        <f>SUM(I499+I510+I519+I521+I525+I527)</f>
        <v>3042026</v>
      </c>
      <c r="J497" s="674">
        <f>SUM(J10,J40,J66,J95,J130,J167,J206,J246,J288,J317,J362,J393,J394,J429,J459)</f>
        <v>3042026</v>
      </c>
    </row>
    <row r="498" spans="1:9" ht="12.75">
      <c r="A498" s="429" t="s">
        <v>985</v>
      </c>
      <c r="B498" s="21"/>
      <c r="C498" s="22"/>
      <c r="D498" s="22"/>
      <c r="E498" s="22"/>
      <c r="F498" s="22"/>
      <c r="G498" s="22"/>
      <c r="H498" s="165"/>
      <c r="I498" s="165"/>
    </row>
    <row r="499" spans="1:9" ht="12.75">
      <c r="A499" s="429" t="s">
        <v>986</v>
      </c>
      <c r="B499" s="28"/>
      <c r="C499" s="32" t="s">
        <v>0</v>
      </c>
      <c r="D499" s="33" t="s">
        <v>203</v>
      </c>
      <c r="E499" s="34"/>
      <c r="F499" s="34"/>
      <c r="G499" s="376"/>
      <c r="H499" s="159">
        <f>SUM(H500:H503,H508)</f>
        <v>1402373</v>
      </c>
      <c r="I499" s="159">
        <f>SUM(I500:I503,I508)</f>
        <v>1516891</v>
      </c>
    </row>
    <row r="500" spans="1:9" ht="12.75">
      <c r="A500" s="429" t="s">
        <v>987</v>
      </c>
      <c r="B500" s="28"/>
      <c r="C500" s="29"/>
      <c r="D500" s="75" t="s">
        <v>115</v>
      </c>
      <c r="E500" s="62" t="s">
        <v>10</v>
      </c>
      <c r="F500" s="31"/>
      <c r="G500" s="376"/>
      <c r="H500" s="158">
        <f>SUM(H102,H117,H122,H132,H196,H209,H225,H296,H303,H472)</f>
        <v>283440</v>
      </c>
      <c r="I500" s="158">
        <f>SUM(I102,I117,I122,I132,I196,I209,I225,I296,I303,I472)</f>
        <v>285227</v>
      </c>
    </row>
    <row r="501" spans="1:9" ht="12.75">
      <c r="A501" s="429" t="s">
        <v>988</v>
      </c>
      <c r="B501" s="28"/>
      <c r="C501" s="29"/>
      <c r="D501" s="75" t="s">
        <v>116</v>
      </c>
      <c r="E501" s="62" t="s">
        <v>14</v>
      </c>
      <c r="F501" s="31"/>
      <c r="G501" s="376"/>
      <c r="H501" s="158">
        <f>SUM(H103,H118,H123,H134,H197,H210,H226,H297,H304,H365,H373,H473)</f>
        <v>78142</v>
      </c>
      <c r="I501" s="158">
        <f>SUM(I103,I118,I123,I134,I197,I210,I226,I297,I304,I365,I373,I473)</f>
        <v>78624</v>
      </c>
    </row>
    <row r="502" spans="1:9" ht="12.75">
      <c r="A502" s="429" t="s">
        <v>989</v>
      </c>
      <c r="B502" s="28"/>
      <c r="C502" s="29"/>
      <c r="D502" s="75" t="s">
        <v>207</v>
      </c>
      <c r="E502" s="62" t="s">
        <v>1422</v>
      </c>
      <c r="F502" s="31"/>
      <c r="G502" s="376"/>
      <c r="H502" s="158">
        <f>SUM(H13,H21,H33,H85,H89,H93,H97,H104,H108,H124,H136,H198,H211,H216,H227,H291,H298,H305,H315,H374,H474,H483,H495)</f>
        <v>634546</v>
      </c>
      <c r="I502" s="158">
        <f>SUM(I13,I21,I33,I85,I89,I93,I97,I104,I108,I124,I136,I198,I211,I216,I227,I291,I298,I305,I315,I374,I474,I483,I495)</f>
        <v>641854</v>
      </c>
    </row>
    <row r="503" spans="1:9" ht="12.75">
      <c r="A503" s="429" t="s">
        <v>990</v>
      </c>
      <c r="B503" s="28"/>
      <c r="C503" s="29"/>
      <c r="D503" s="75" t="s">
        <v>208</v>
      </c>
      <c r="E503" s="62" t="s">
        <v>1424</v>
      </c>
      <c r="F503" s="31"/>
      <c r="G503" s="376"/>
      <c r="H503" s="158">
        <f>SUM(H504:H507)</f>
        <v>406170</v>
      </c>
      <c r="I503" s="158">
        <f>SUM(I504:I507)</f>
        <v>511111</v>
      </c>
    </row>
    <row r="504" spans="1:9" ht="12.75">
      <c r="A504" s="429" t="s">
        <v>991</v>
      </c>
      <c r="B504" s="28"/>
      <c r="C504" s="29"/>
      <c r="D504" s="35"/>
      <c r="E504" s="368" t="s">
        <v>421</v>
      </c>
      <c r="F504" s="62" t="s">
        <v>1449</v>
      </c>
      <c r="G504" s="376"/>
      <c r="H504" s="158">
        <f>SUM(H141)</f>
        <v>151445</v>
      </c>
      <c r="I504" s="158">
        <f>SUM(I141,I35)</f>
        <v>149028</v>
      </c>
    </row>
    <row r="505" spans="1:9" ht="12.75">
      <c r="A505" s="429" t="s">
        <v>992</v>
      </c>
      <c r="B505" s="28"/>
      <c r="C505" s="29"/>
      <c r="D505" s="35"/>
      <c r="E505" s="63" t="s">
        <v>479</v>
      </c>
      <c r="F505" s="62" t="s">
        <v>1425</v>
      </c>
      <c r="G505" s="376"/>
      <c r="H505" s="158">
        <f>SUM(H80,H155,H200,H307,H463,H489)</f>
        <v>86154</v>
      </c>
      <c r="I505" s="158">
        <f>SUM(I80,I155,I200,I307,I463,I489)</f>
        <v>148339</v>
      </c>
    </row>
    <row r="506" spans="1:9" ht="12.75">
      <c r="A506" s="429" t="s">
        <v>993</v>
      </c>
      <c r="B506" s="28"/>
      <c r="C506" s="29"/>
      <c r="D506" s="35"/>
      <c r="E506" s="63" t="s">
        <v>1426</v>
      </c>
      <c r="F506" s="62" t="s">
        <v>1427</v>
      </c>
      <c r="G506" s="376"/>
      <c r="H506" s="158">
        <f>SUM(H321,H345,H352,H359,H367,H376,H384,H391,H398,H405,H412,H419,H426,H433,H440,H454)</f>
        <v>168571</v>
      </c>
      <c r="I506" s="158">
        <f>SUM(I321,I345,I352,I359,I367,I376,I384,I391,I398,I405,I412,I419,I426,I433,I440,I454)</f>
        <v>168978</v>
      </c>
    </row>
    <row r="507" spans="1:9" ht="12.75">
      <c r="A507" s="429" t="s">
        <v>994</v>
      </c>
      <c r="B507" s="28"/>
      <c r="C507" s="29"/>
      <c r="D507" s="35"/>
      <c r="E507" s="63" t="s">
        <v>1428</v>
      </c>
      <c r="F507" s="62" t="s">
        <v>1429</v>
      </c>
      <c r="G507" s="376"/>
      <c r="H507" s="158"/>
      <c r="I507" s="158">
        <f>SUM(I165)</f>
        <v>44766</v>
      </c>
    </row>
    <row r="508" spans="1:9" ht="12.75">
      <c r="A508" s="429" t="s">
        <v>995</v>
      </c>
      <c r="B508" s="28"/>
      <c r="C508" s="29"/>
      <c r="D508" s="369" t="s">
        <v>1430</v>
      </c>
      <c r="E508" s="370" t="s">
        <v>1438</v>
      </c>
      <c r="F508" s="41"/>
      <c r="G508" s="376"/>
      <c r="H508" s="158">
        <f>SUM(H201)</f>
        <v>75</v>
      </c>
      <c r="I508" s="158">
        <f>SUM(I201)</f>
        <v>75</v>
      </c>
    </row>
    <row r="509" spans="1:9" ht="12.75">
      <c r="A509" s="429" t="s">
        <v>996</v>
      </c>
      <c r="B509" s="28"/>
      <c r="C509" s="29"/>
      <c r="D509" s="29"/>
      <c r="E509" s="29"/>
      <c r="F509" s="29"/>
      <c r="H509" s="158"/>
      <c r="I509" s="158"/>
    </row>
    <row r="510" spans="1:9" ht="12.75">
      <c r="A510" s="429" t="s">
        <v>997</v>
      </c>
      <c r="B510" s="28"/>
      <c r="C510" s="32" t="s">
        <v>29</v>
      </c>
      <c r="D510" s="33" t="s">
        <v>121</v>
      </c>
      <c r="E510" s="34"/>
      <c r="F510" s="34"/>
      <c r="G510" s="376"/>
      <c r="H510" s="159">
        <f>SUM(H511:H513,H517)</f>
        <v>283877</v>
      </c>
      <c r="I510" s="159">
        <f>SUM(I511:I513,I517)</f>
        <v>682520</v>
      </c>
    </row>
    <row r="511" spans="1:9" ht="12.75">
      <c r="A511" s="429" t="s">
        <v>998</v>
      </c>
      <c r="B511" s="28"/>
      <c r="C511" s="29"/>
      <c r="D511" s="75" t="s">
        <v>202</v>
      </c>
      <c r="E511" s="62" t="s">
        <v>1423</v>
      </c>
      <c r="F511" s="31"/>
      <c r="G511" s="376"/>
      <c r="H511" s="158">
        <f>SUM(H16,H24,H38,H43,H69,H111,H127,H168,H204,H219,H230,H310)</f>
        <v>125665</v>
      </c>
      <c r="I511" s="158">
        <f>SUM(I16,I24,I38,I43,I69,I111,I127,I168,I204,I219,I230,I310,I478)</f>
        <v>168881</v>
      </c>
    </row>
    <row r="512" spans="1:9" ht="12.75">
      <c r="A512" s="429" t="s">
        <v>999</v>
      </c>
      <c r="B512" s="28"/>
      <c r="C512" s="29"/>
      <c r="D512" s="75" t="s">
        <v>1431</v>
      </c>
      <c r="E512" s="62" t="s">
        <v>1436</v>
      </c>
      <c r="F512" s="31"/>
      <c r="G512" s="376"/>
      <c r="H512" s="158">
        <f>SUM(H27,H52,H73,H181,H239)</f>
        <v>44462</v>
      </c>
      <c r="I512" s="158">
        <f>SUM(I27,I52,I73,I181,I239)</f>
        <v>432889</v>
      </c>
    </row>
    <row r="513" spans="1:9" ht="12.75">
      <c r="A513" s="429" t="s">
        <v>1000</v>
      </c>
      <c r="B513" s="28"/>
      <c r="C513" s="29"/>
      <c r="D513" s="75" t="s">
        <v>445</v>
      </c>
      <c r="E513" s="63" t="s">
        <v>1432</v>
      </c>
      <c r="F513" s="34"/>
      <c r="G513" s="376"/>
      <c r="H513" s="158">
        <f>SUM(H514)</f>
        <v>41750</v>
      </c>
      <c r="I513" s="158">
        <f>SUM(I514:I516)</f>
        <v>68750</v>
      </c>
    </row>
    <row r="514" spans="1:9" ht="12.75">
      <c r="A514" s="429" t="s">
        <v>1001</v>
      </c>
      <c r="B514" s="28"/>
      <c r="C514" s="29"/>
      <c r="D514" s="75"/>
      <c r="E514" s="63" t="s">
        <v>447</v>
      </c>
      <c r="F514" s="63" t="s">
        <v>1433</v>
      </c>
      <c r="G514" s="376"/>
      <c r="H514" s="158">
        <f>SUM(H62,H241)</f>
        <v>41750</v>
      </c>
      <c r="I514" s="158">
        <f>SUM(I62,I241)</f>
        <v>66750</v>
      </c>
    </row>
    <row r="515" spans="1:9" ht="12.75">
      <c r="A515" s="429" t="s">
        <v>1002</v>
      </c>
      <c r="B515" s="28"/>
      <c r="C515" s="29"/>
      <c r="D515" s="75"/>
      <c r="E515" s="63" t="s">
        <v>456</v>
      </c>
      <c r="F515" s="63" t="s">
        <v>129</v>
      </c>
      <c r="G515" s="376"/>
      <c r="H515" s="158"/>
      <c r="I515" s="158">
        <f>SUM(I184)</f>
        <v>2000</v>
      </c>
    </row>
    <row r="516" spans="1:9" ht="12.75">
      <c r="A516" s="429" t="s">
        <v>1003</v>
      </c>
      <c r="B516" s="28"/>
      <c r="C516" s="29"/>
      <c r="D516" s="75"/>
      <c r="E516" s="63" t="s">
        <v>1434</v>
      </c>
      <c r="F516" s="63" t="s">
        <v>1435</v>
      </c>
      <c r="G516" s="376"/>
      <c r="H516" s="158"/>
      <c r="I516" s="158"/>
    </row>
    <row r="517" spans="1:9" ht="12.75">
      <c r="A517" s="429" t="s">
        <v>1004</v>
      </c>
      <c r="B517" s="28"/>
      <c r="C517" s="29"/>
      <c r="D517" s="75" t="s">
        <v>1461</v>
      </c>
      <c r="E517" s="77" t="s">
        <v>1462</v>
      </c>
      <c r="F517" s="62"/>
      <c r="G517" s="252"/>
      <c r="H517" s="158">
        <f>SUM(H187)</f>
        <v>72000</v>
      </c>
      <c r="I517" s="158">
        <f>SUM(I187)</f>
        <v>12000</v>
      </c>
    </row>
    <row r="518" spans="1:9" ht="12.75">
      <c r="A518" s="429" t="s">
        <v>1005</v>
      </c>
      <c r="B518" s="28"/>
      <c r="C518" s="29"/>
      <c r="D518" s="29"/>
      <c r="E518" s="29"/>
      <c r="F518" s="29"/>
      <c r="G518" s="29"/>
      <c r="H518" s="158"/>
      <c r="I518" s="158"/>
    </row>
    <row r="519" spans="1:9" ht="12.75">
      <c r="A519" s="429" t="s">
        <v>1006</v>
      </c>
      <c r="B519" s="28"/>
      <c r="C519" s="32" t="s">
        <v>32</v>
      </c>
      <c r="D519" s="33" t="s">
        <v>1437</v>
      </c>
      <c r="E519" s="34"/>
      <c r="F519" s="34"/>
      <c r="G519" s="34"/>
      <c r="H519" s="159">
        <f>SUM(H446)</f>
        <v>4000</v>
      </c>
      <c r="I519" s="159">
        <f>SUM(I446)</f>
        <v>4000</v>
      </c>
    </row>
    <row r="520" spans="1:9" ht="12.75">
      <c r="A520" s="429" t="s">
        <v>1007</v>
      </c>
      <c r="B520" s="28"/>
      <c r="C520" s="29"/>
      <c r="D520" s="29"/>
      <c r="E520" s="29"/>
      <c r="F520" s="29"/>
      <c r="G520" s="29"/>
      <c r="H520" s="158"/>
      <c r="I520" s="158"/>
    </row>
    <row r="521" spans="1:9" ht="12.75">
      <c r="A521" s="429" t="s">
        <v>1008</v>
      </c>
      <c r="B521" s="28"/>
      <c r="C521" s="32" t="s">
        <v>40</v>
      </c>
      <c r="D521" s="33" t="s">
        <v>1445</v>
      </c>
      <c r="E521" s="34"/>
      <c r="F521" s="34"/>
      <c r="G521" s="34"/>
      <c r="H521" s="159">
        <f>SUM(H522:H523)</f>
        <v>506692</v>
      </c>
      <c r="I521" s="159">
        <f>SUM(I522:I523)</f>
        <v>183023</v>
      </c>
    </row>
    <row r="522" spans="1:9" ht="12.75">
      <c r="A522" s="429" t="s">
        <v>1009</v>
      </c>
      <c r="B522" s="28"/>
      <c r="C522" s="32"/>
      <c r="D522" s="372" t="s">
        <v>119</v>
      </c>
      <c r="E522" s="63" t="s">
        <v>1446</v>
      </c>
      <c r="F522" s="31"/>
      <c r="G522" s="252"/>
      <c r="H522" s="163">
        <f>SUM(H249)</f>
        <v>423669</v>
      </c>
      <c r="I522" s="163">
        <f>SUM(I249)</f>
        <v>100000</v>
      </c>
    </row>
    <row r="523" spans="1:9" ht="12.75">
      <c r="A523" s="429" t="s">
        <v>1010</v>
      </c>
      <c r="B523" s="28"/>
      <c r="C523" s="32"/>
      <c r="D523" s="84" t="s">
        <v>472</v>
      </c>
      <c r="E523" s="62" t="s">
        <v>1447</v>
      </c>
      <c r="F523" s="31"/>
      <c r="G523" s="252"/>
      <c r="H523" s="163">
        <f>SUM(H250)</f>
        <v>83023</v>
      </c>
      <c r="I523" s="163">
        <f>SUM(I250)</f>
        <v>83023</v>
      </c>
    </row>
    <row r="524" spans="1:9" ht="12.75">
      <c r="A524" s="429" t="s">
        <v>1011</v>
      </c>
      <c r="B524" s="28"/>
      <c r="C524" s="29"/>
      <c r="D524" s="29"/>
      <c r="E524" s="29"/>
      <c r="F524" s="29"/>
      <c r="G524" s="29"/>
      <c r="H524" s="158"/>
      <c r="I524" s="158"/>
    </row>
    <row r="525" spans="1:9" ht="12.75">
      <c r="A525" s="429" t="s">
        <v>1012</v>
      </c>
      <c r="B525" s="28"/>
      <c r="C525" s="32" t="s">
        <v>1450</v>
      </c>
      <c r="D525" s="33" t="s">
        <v>28</v>
      </c>
      <c r="E525" s="34"/>
      <c r="F525" s="34"/>
      <c r="G525" s="34"/>
      <c r="H525" s="159">
        <f>SUM(H254)</f>
        <v>30000</v>
      </c>
      <c r="I525" s="159">
        <f>SUM(I254)</f>
        <v>26134</v>
      </c>
    </row>
    <row r="526" spans="1:9" ht="12.75">
      <c r="A526" s="429" t="s">
        <v>1013</v>
      </c>
      <c r="B526" s="28"/>
      <c r="C526" s="29"/>
      <c r="D526" s="29"/>
      <c r="E526" s="29"/>
      <c r="F526" s="29"/>
      <c r="G526" s="29"/>
      <c r="H526" s="158"/>
      <c r="I526" s="158"/>
    </row>
    <row r="527" spans="1:9" ht="12.75">
      <c r="A527" s="429" t="s">
        <v>1014</v>
      </c>
      <c r="B527" s="28"/>
      <c r="C527" s="32" t="s">
        <v>81</v>
      </c>
      <c r="D527" s="33" t="s">
        <v>17</v>
      </c>
      <c r="E527" s="34"/>
      <c r="F527" s="34"/>
      <c r="G527" s="34"/>
      <c r="H527" s="159">
        <f>SUM(H528:H529)</f>
        <v>585007</v>
      </c>
      <c r="I527" s="159">
        <f>SUM(I528:I529)</f>
        <v>629458</v>
      </c>
    </row>
    <row r="528" spans="1:10" s="78" customFormat="1" ht="12.75">
      <c r="A528" s="449" t="s">
        <v>1015</v>
      </c>
      <c r="B528" s="74"/>
      <c r="C528" s="84"/>
      <c r="D528" s="369" t="s">
        <v>1448</v>
      </c>
      <c r="E528" s="62" t="s">
        <v>87</v>
      </c>
      <c r="F528" s="62"/>
      <c r="G528" s="150"/>
      <c r="H528" s="201">
        <f>SUM(H257)</f>
        <v>70684</v>
      </c>
      <c r="I528" s="201">
        <f>SUM(I257)</f>
        <v>56217</v>
      </c>
      <c r="J528" s="83"/>
    </row>
    <row r="529" spans="1:10" s="78" customFormat="1" ht="12.75">
      <c r="A529" s="449" t="s">
        <v>1016</v>
      </c>
      <c r="B529" s="74"/>
      <c r="C529" s="84"/>
      <c r="D529" s="75" t="s">
        <v>209</v>
      </c>
      <c r="E529" s="233" t="s">
        <v>88</v>
      </c>
      <c r="F529" s="62"/>
      <c r="G529" s="150"/>
      <c r="H529" s="201">
        <f>SUM(H264)</f>
        <v>514323</v>
      </c>
      <c r="I529" s="201">
        <f>SUM(I264)</f>
        <v>573241</v>
      </c>
      <c r="J529" s="83"/>
    </row>
    <row r="530" spans="1:9" ht="13.5" thickBot="1">
      <c r="A530" s="430" t="s">
        <v>1017</v>
      </c>
      <c r="B530" s="39"/>
      <c r="C530" s="40"/>
      <c r="D530" s="40"/>
      <c r="E530" s="40"/>
      <c r="F530" s="40"/>
      <c r="G530" s="40"/>
      <c r="H530" s="162"/>
      <c r="I530" s="162"/>
    </row>
    <row r="531" spans="1:10" s="98" customFormat="1" ht="26.25" customHeight="1" thickBot="1">
      <c r="A531" s="431" t="s">
        <v>1018</v>
      </c>
      <c r="B531" s="400" t="s">
        <v>29</v>
      </c>
      <c r="C531" s="401" t="s">
        <v>37</v>
      </c>
      <c r="D531" s="402"/>
      <c r="E531" s="402"/>
      <c r="F531" s="402"/>
      <c r="G531" s="402"/>
      <c r="H531" s="404"/>
      <c r="I531" s="404"/>
      <c r="J531" s="675"/>
    </row>
    <row r="532" spans="1:9" ht="12.75">
      <c r="A532" s="429" t="s">
        <v>1019</v>
      </c>
      <c r="B532" s="141"/>
      <c r="C532" s="138" t="s">
        <v>301</v>
      </c>
      <c r="D532" s="142"/>
      <c r="E532" s="142"/>
      <c r="F532" s="142"/>
      <c r="G532" s="142"/>
      <c r="H532" s="173">
        <f>SUM(H534)</f>
        <v>40910</v>
      </c>
      <c r="I532" s="173">
        <f>SUM(I534)</f>
        <v>45119</v>
      </c>
    </row>
    <row r="533" spans="1:9" ht="12.75">
      <c r="A533" s="429" t="s">
        <v>1020</v>
      </c>
      <c r="B533" s="28"/>
      <c r="C533" s="29"/>
      <c r="D533" s="29"/>
      <c r="E533" s="29"/>
      <c r="F533" s="29"/>
      <c r="G533" s="29"/>
      <c r="H533" s="158"/>
      <c r="I533" s="158"/>
    </row>
    <row r="534" spans="1:9" ht="12.75">
      <c r="A534" s="429" t="s">
        <v>1021</v>
      </c>
      <c r="B534" s="28"/>
      <c r="C534" s="32" t="s">
        <v>0</v>
      </c>
      <c r="D534" s="33" t="s">
        <v>203</v>
      </c>
      <c r="E534" s="34"/>
      <c r="F534" s="34"/>
      <c r="G534" s="34"/>
      <c r="H534" s="159">
        <f>SUM(H535+H536+H537+H538)</f>
        <v>40910</v>
      </c>
      <c r="I534" s="159">
        <f>SUM(I535+I536+I537+I538)</f>
        <v>45119</v>
      </c>
    </row>
    <row r="535" spans="1:9" ht="12.75">
      <c r="A535" s="429" t="s">
        <v>1022</v>
      </c>
      <c r="B535" s="28"/>
      <c r="C535" s="29"/>
      <c r="D535" s="75" t="s">
        <v>115</v>
      </c>
      <c r="E535" s="62" t="s">
        <v>10</v>
      </c>
      <c r="F535" s="34"/>
      <c r="G535" s="31"/>
      <c r="H535" s="158">
        <v>22042</v>
      </c>
      <c r="I535" s="158">
        <v>23547</v>
      </c>
    </row>
    <row r="536" spans="1:9" ht="12.75">
      <c r="A536" s="429" t="s">
        <v>1023</v>
      </c>
      <c r="B536" s="28"/>
      <c r="C536" s="29"/>
      <c r="D536" s="75" t="s">
        <v>116</v>
      </c>
      <c r="E536" s="63" t="s">
        <v>14</v>
      </c>
      <c r="F536" s="34"/>
      <c r="G536" s="31"/>
      <c r="H536" s="158">
        <v>5744</v>
      </c>
      <c r="I536" s="158">
        <v>6008</v>
      </c>
    </row>
    <row r="537" spans="1:9" ht="12.75">
      <c r="A537" s="429" t="s">
        <v>1024</v>
      </c>
      <c r="B537" s="28"/>
      <c r="C537" s="29"/>
      <c r="D537" s="75" t="s">
        <v>207</v>
      </c>
      <c r="E537" s="63" t="s">
        <v>1422</v>
      </c>
      <c r="F537" s="34"/>
      <c r="G537" s="31"/>
      <c r="H537" s="158">
        <v>13124</v>
      </c>
      <c r="I537" s="158">
        <v>14968</v>
      </c>
    </row>
    <row r="538" spans="1:9" ht="12.75">
      <c r="A538" s="429" t="s">
        <v>1025</v>
      </c>
      <c r="B538" s="28"/>
      <c r="C538" s="29"/>
      <c r="D538" s="75" t="s">
        <v>208</v>
      </c>
      <c r="E538" s="375" t="s">
        <v>1424</v>
      </c>
      <c r="F538" s="34"/>
      <c r="G538" s="31"/>
      <c r="H538" s="158"/>
      <c r="I538" s="158">
        <f>SUM(I539)</f>
        <v>596</v>
      </c>
    </row>
    <row r="539" spans="1:10" s="71" customFormat="1" ht="12.75">
      <c r="A539" s="611" t="s">
        <v>1026</v>
      </c>
      <c r="B539" s="70"/>
      <c r="C539" s="43"/>
      <c r="D539" s="43"/>
      <c r="E539" s="72" t="s">
        <v>1428</v>
      </c>
      <c r="F539" s="41" t="s">
        <v>1813</v>
      </c>
      <c r="G539" s="151"/>
      <c r="H539" s="164"/>
      <c r="I539" s="164">
        <v>596</v>
      </c>
      <c r="J539" s="673"/>
    </row>
    <row r="540" spans="1:9" ht="12.75">
      <c r="A540" s="429" t="s">
        <v>1027</v>
      </c>
      <c r="B540" s="28"/>
      <c r="C540" s="29"/>
      <c r="D540" s="29"/>
      <c r="E540" s="29"/>
      <c r="F540" s="29"/>
      <c r="G540" s="29"/>
      <c r="H540" s="158"/>
      <c r="I540" s="158"/>
    </row>
    <row r="541" spans="1:9" ht="12.75">
      <c r="A541" s="429" t="s">
        <v>1028</v>
      </c>
      <c r="B541" s="137"/>
      <c r="C541" s="140" t="s">
        <v>302</v>
      </c>
      <c r="D541" s="136"/>
      <c r="E541" s="136"/>
      <c r="F541" s="136"/>
      <c r="G541" s="136"/>
      <c r="H541" s="168">
        <f>SUM(H543)</f>
        <v>7629</v>
      </c>
      <c r="I541" s="168">
        <f>SUM(I543)</f>
        <v>512</v>
      </c>
    </row>
    <row r="542" spans="1:9" ht="12.75">
      <c r="A542" s="429" t="s">
        <v>1029</v>
      </c>
      <c r="B542" s="28"/>
      <c r="C542" s="29"/>
      <c r="D542" s="29"/>
      <c r="E542" s="29"/>
      <c r="F542" s="29"/>
      <c r="G542" s="29"/>
      <c r="H542" s="158"/>
      <c r="I542" s="158"/>
    </row>
    <row r="543" spans="1:9" ht="12.75">
      <c r="A543" s="429" t="s">
        <v>1030</v>
      </c>
      <c r="B543" s="28"/>
      <c r="C543" s="32" t="s">
        <v>0</v>
      </c>
      <c r="D543" s="33" t="s">
        <v>203</v>
      </c>
      <c r="E543" s="34"/>
      <c r="F543" s="34"/>
      <c r="G543" s="34"/>
      <c r="H543" s="159">
        <f>SUM(H544+H545+H546+H547)</f>
        <v>7629</v>
      </c>
      <c r="I543" s="159">
        <f>SUM(I544+I545+I546+I547)</f>
        <v>512</v>
      </c>
    </row>
    <row r="544" spans="1:9" ht="12.75">
      <c r="A544" s="429" t="s">
        <v>1031</v>
      </c>
      <c r="B544" s="28"/>
      <c r="C544" s="29"/>
      <c r="D544" s="75" t="s">
        <v>115</v>
      </c>
      <c r="E544" s="62" t="s">
        <v>10</v>
      </c>
      <c r="F544" s="34"/>
      <c r="G544" s="31"/>
      <c r="H544" s="158">
        <v>4919</v>
      </c>
      <c r="I544" s="158">
        <v>0</v>
      </c>
    </row>
    <row r="545" spans="1:9" ht="12.75">
      <c r="A545" s="429" t="s">
        <v>1032</v>
      </c>
      <c r="B545" s="28"/>
      <c r="C545" s="29"/>
      <c r="D545" s="75" t="s">
        <v>116</v>
      </c>
      <c r="E545" s="63" t="s">
        <v>14</v>
      </c>
      <c r="F545" s="34"/>
      <c r="G545" s="31"/>
      <c r="H545" s="158">
        <v>964</v>
      </c>
      <c r="I545" s="158">
        <v>0</v>
      </c>
    </row>
    <row r="546" spans="1:9" ht="12.75">
      <c r="A546" s="429" t="s">
        <v>1033</v>
      </c>
      <c r="B546" s="28"/>
      <c r="C546" s="29"/>
      <c r="D546" s="75" t="s">
        <v>207</v>
      </c>
      <c r="E546" s="63" t="s">
        <v>1422</v>
      </c>
      <c r="F546" s="34"/>
      <c r="G546" s="31"/>
      <c r="H546" s="158">
        <v>1746</v>
      </c>
      <c r="I546" s="158">
        <v>0</v>
      </c>
    </row>
    <row r="547" spans="1:9" ht="12.75">
      <c r="A547" s="429" t="s">
        <v>1034</v>
      </c>
      <c r="B547" s="28"/>
      <c r="C547" s="29"/>
      <c r="D547" s="75" t="s">
        <v>208</v>
      </c>
      <c r="E547" s="375" t="s">
        <v>1424</v>
      </c>
      <c r="F547" s="34"/>
      <c r="G547" s="31"/>
      <c r="H547" s="158"/>
      <c r="I547" s="158">
        <f>SUM(I548)</f>
        <v>512</v>
      </c>
    </row>
    <row r="548" spans="1:10" s="71" customFormat="1" ht="12.75">
      <c r="A548" s="611" t="s">
        <v>1035</v>
      </c>
      <c r="B548" s="70"/>
      <c r="C548" s="43"/>
      <c r="D548" s="43"/>
      <c r="E548" s="72" t="s">
        <v>1428</v>
      </c>
      <c r="F548" s="41" t="s">
        <v>1813</v>
      </c>
      <c r="G548" s="151"/>
      <c r="H548" s="164"/>
      <c r="I548" s="164">
        <v>512</v>
      </c>
      <c r="J548" s="673"/>
    </row>
    <row r="549" spans="1:9" ht="12.75">
      <c r="A549" s="429" t="s">
        <v>1036</v>
      </c>
      <c r="B549" s="28"/>
      <c r="C549" s="29"/>
      <c r="D549" s="29"/>
      <c r="E549" s="29"/>
      <c r="F549" s="29"/>
      <c r="G549" s="29"/>
      <c r="H549" s="158"/>
      <c r="I549" s="158"/>
    </row>
    <row r="550" spans="1:9" ht="12.75">
      <c r="A550" s="429" t="s">
        <v>1037</v>
      </c>
      <c r="B550" s="137"/>
      <c r="C550" s="140" t="s">
        <v>303</v>
      </c>
      <c r="D550" s="136"/>
      <c r="E550" s="136"/>
      <c r="F550" s="136"/>
      <c r="G550" s="136"/>
      <c r="H550" s="168">
        <f>SUM(H552)</f>
        <v>6790</v>
      </c>
      <c r="I550" s="168">
        <f>SUM(I552)</f>
        <v>8939</v>
      </c>
    </row>
    <row r="551" spans="1:9" ht="12.75">
      <c r="A551" s="429" t="s">
        <v>1038</v>
      </c>
      <c r="B551" s="28"/>
      <c r="C551" s="29"/>
      <c r="D551" s="29"/>
      <c r="E551" s="29"/>
      <c r="F551" s="29"/>
      <c r="G551" s="29"/>
      <c r="H551" s="158"/>
      <c r="I551" s="158"/>
    </row>
    <row r="552" spans="1:9" ht="12.75">
      <c r="A552" s="429" t="s">
        <v>1039</v>
      </c>
      <c r="B552" s="28"/>
      <c r="C552" s="32" t="s">
        <v>0</v>
      </c>
      <c r="D552" s="33" t="s">
        <v>203</v>
      </c>
      <c r="E552" s="34"/>
      <c r="F552" s="34"/>
      <c r="G552" s="34"/>
      <c r="H552" s="159">
        <f>SUM(H553:H555)</f>
        <v>6790</v>
      </c>
      <c r="I552" s="159">
        <f>SUM(I553:I556)</f>
        <v>8939</v>
      </c>
    </row>
    <row r="553" spans="1:9" ht="12.75">
      <c r="A553" s="429" t="s">
        <v>1040</v>
      </c>
      <c r="B553" s="28"/>
      <c r="C553" s="29"/>
      <c r="D553" s="75" t="s">
        <v>115</v>
      </c>
      <c r="E553" s="62" t="s">
        <v>10</v>
      </c>
      <c r="F553" s="34"/>
      <c r="G553" s="31"/>
      <c r="H553" s="158">
        <v>5938</v>
      </c>
      <c r="I553" s="158">
        <v>6397</v>
      </c>
    </row>
    <row r="554" spans="1:9" ht="12.75">
      <c r="A554" s="429" t="s">
        <v>1041</v>
      </c>
      <c r="B554" s="28"/>
      <c r="C554" s="29"/>
      <c r="D554" s="75" t="s">
        <v>116</v>
      </c>
      <c r="E554" s="63" t="s">
        <v>14</v>
      </c>
      <c r="F554" s="34"/>
      <c r="G554" s="31"/>
      <c r="H554" s="158">
        <v>852</v>
      </c>
      <c r="I554" s="158">
        <v>976</v>
      </c>
    </row>
    <row r="555" spans="1:9" ht="12.75">
      <c r="A555" s="429" t="s">
        <v>1042</v>
      </c>
      <c r="B555" s="28"/>
      <c r="C555" s="29"/>
      <c r="D555" s="75" t="s">
        <v>207</v>
      </c>
      <c r="E555" s="63" t="s">
        <v>1422</v>
      </c>
      <c r="F555" s="34"/>
      <c r="G555" s="31"/>
      <c r="H555" s="158"/>
      <c r="I555" s="158">
        <v>28</v>
      </c>
    </row>
    <row r="556" spans="1:9" ht="12.75">
      <c r="A556" s="429" t="s">
        <v>1043</v>
      </c>
      <c r="B556" s="28"/>
      <c r="C556" s="29"/>
      <c r="D556" s="75" t="s">
        <v>208</v>
      </c>
      <c r="E556" s="375" t="s">
        <v>1424</v>
      </c>
      <c r="F556" s="34"/>
      <c r="G556" s="31"/>
      <c r="H556" s="158"/>
      <c r="I556" s="158">
        <f>SUM(I557)</f>
        <v>1538</v>
      </c>
    </row>
    <row r="557" spans="1:10" s="71" customFormat="1" ht="12.75">
      <c r="A557" s="611" t="s">
        <v>1044</v>
      </c>
      <c r="B557" s="70"/>
      <c r="C557" s="43"/>
      <c r="D557" s="43"/>
      <c r="E557" s="72" t="s">
        <v>1428</v>
      </c>
      <c r="F557" s="41" t="s">
        <v>1813</v>
      </c>
      <c r="G557" s="151"/>
      <c r="H557" s="164"/>
      <c r="I557" s="164">
        <v>1538</v>
      </c>
      <c r="J557" s="673"/>
    </row>
    <row r="558" spans="1:9" ht="12.75">
      <c r="A558" s="429" t="s">
        <v>1045</v>
      </c>
      <c r="B558" s="28"/>
      <c r="C558" s="29"/>
      <c r="D558" s="29"/>
      <c r="E558" s="35"/>
      <c r="F558" s="65"/>
      <c r="G558" s="29"/>
      <c r="H558" s="160"/>
      <c r="I558" s="160"/>
    </row>
    <row r="559" spans="1:9" ht="12.75">
      <c r="A559" s="429" t="s">
        <v>1046</v>
      </c>
      <c r="B559" s="137"/>
      <c r="C559" s="140" t="s">
        <v>304</v>
      </c>
      <c r="D559" s="136"/>
      <c r="E559" s="136"/>
      <c r="F559" s="136"/>
      <c r="G559" s="136"/>
      <c r="H559" s="168">
        <f>SUM(H561)</f>
        <v>281</v>
      </c>
      <c r="I559" s="168">
        <f>SUM(I561)</f>
        <v>471</v>
      </c>
    </row>
    <row r="560" spans="1:9" ht="12.75">
      <c r="A560" s="429" t="s">
        <v>1047</v>
      </c>
      <c r="B560" s="28"/>
      <c r="C560" s="29"/>
      <c r="D560" s="29"/>
      <c r="E560" s="29"/>
      <c r="F560" s="29"/>
      <c r="G560" s="29"/>
      <c r="H560" s="158"/>
      <c r="I560" s="158"/>
    </row>
    <row r="561" spans="1:9" ht="12.75">
      <c r="A561" s="429" t="s">
        <v>1048</v>
      </c>
      <c r="B561" s="28"/>
      <c r="C561" s="32" t="s">
        <v>0</v>
      </c>
      <c r="D561" s="33" t="s">
        <v>203</v>
      </c>
      <c r="E561" s="34"/>
      <c r="F561" s="34"/>
      <c r="G561" s="34"/>
      <c r="H561" s="159">
        <f>SUM(H562:H564)</f>
        <v>281</v>
      </c>
      <c r="I561" s="159">
        <f>SUM(I562:I565)</f>
        <v>471</v>
      </c>
    </row>
    <row r="562" spans="1:9" ht="12.75">
      <c r="A562" s="429" t="s">
        <v>1049</v>
      </c>
      <c r="B562" s="28"/>
      <c r="C562" s="29"/>
      <c r="D562" s="75" t="s">
        <v>115</v>
      </c>
      <c r="E562" s="62" t="s">
        <v>10</v>
      </c>
      <c r="F562" s="34"/>
      <c r="G562" s="31"/>
      <c r="H562" s="158">
        <v>221</v>
      </c>
      <c r="I562" s="158">
        <v>221</v>
      </c>
    </row>
    <row r="563" spans="1:9" ht="12.75">
      <c r="A563" s="429" t="s">
        <v>1050</v>
      </c>
      <c r="B563" s="28"/>
      <c r="C563" s="29"/>
      <c r="D563" s="75" t="s">
        <v>116</v>
      </c>
      <c r="E563" s="63" t="s">
        <v>14</v>
      </c>
      <c r="F563" s="34"/>
      <c r="G563" s="31"/>
      <c r="H563" s="158">
        <v>60</v>
      </c>
      <c r="I563" s="158">
        <v>60</v>
      </c>
    </row>
    <row r="564" spans="1:9" ht="12.75">
      <c r="A564" s="429" t="s">
        <v>1051</v>
      </c>
      <c r="B564" s="28"/>
      <c r="C564" s="29"/>
      <c r="D564" s="75" t="s">
        <v>207</v>
      </c>
      <c r="E564" s="63" t="s">
        <v>1422</v>
      </c>
      <c r="F564" s="34"/>
      <c r="G564" s="31"/>
      <c r="H564" s="158"/>
      <c r="I564" s="158">
        <v>2</v>
      </c>
    </row>
    <row r="565" spans="1:9" ht="12.75">
      <c r="A565" s="429" t="s">
        <v>1052</v>
      </c>
      <c r="B565" s="28"/>
      <c r="C565" s="29"/>
      <c r="D565" s="75" t="s">
        <v>208</v>
      </c>
      <c r="E565" s="375" t="s">
        <v>1424</v>
      </c>
      <c r="F565" s="34"/>
      <c r="G565" s="31"/>
      <c r="H565" s="158"/>
      <c r="I565" s="158">
        <f>SUM(I566)</f>
        <v>188</v>
      </c>
    </row>
    <row r="566" spans="1:10" s="71" customFormat="1" ht="12.75">
      <c r="A566" s="611" t="s">
        <v>1053</v>
      </c>
      <c r="B566" s="70"/>
      <c r="C566" s="43"/>
      <c r="D566" s="43"/>
      <c r="E566" s="72" t="s">
        <v>1428</v>
      </c>
      <c r="F566" s="41" t="s">
        <v>1813</v>
      </c>
      <c r="G566" s="151"/>
      <c r="H566" s="164"/>
      <c r="I566" s="164">
        <v>188</v>
      </c>
      <c r="J566" s="673"/>
    </row>
    <row r="567" spans="1:9" ht="13.5" thickBot="1">
      <c r="A567" s="430" t="s">
        <v>1054</v>
      </c>
      <c r="B567" s="39"/>
      <c r="C567" s="40"/>
      <c r="D567" s="40"/>
      <c r="E567" s="59"/>
      <c r="F567" s="125"/>
      <c r="G567" s="40"/>
      <c r="H567" s="162"/>
      <c r="I567" s="162"/>
    </row>
    <row r="568" spans="1:9" ht="12.75">
      <c r="A568" s="431" t="s">
        <v>1055</v>
      </c>
      <c r="B568" s="137"/>
      <c r="C568" s="140" t="s">
        <v>305</v>
      </c>
      <c r="D568" s="405"/>
      <c r="E568" s="406"/>
      <c r="F568" s="405"/>
      <c r="G568" s="405"/>
      <c r="H568" s="407">
        <f>SUM(H570+H577)</f>
        <v>138416</v>
      </c>
      <c r="I568" s="407">
        <f>SUM(I570+I577)</f>
        <v>164928</v>
      </c>
    </row>
    <row r="569" spans="1:9" ht="12.75">
      <c r="A569" s="429" t="s">
        <v>1056</v>
      </c>
      <c r="B569" s="28"/>
      <c r="C569" s="29"/>
      <c r="D569" s="29"/>
      <c r="E569" s="35"/>
      <c r="F569" s="65"/>
      <c r="G569" s="29"/>
      <c r="H569" s="160"/>
      <c r="I569" s="160"/>
    </row>
    <row r="570" spans="1:9" ht="12.75">
      <c r="A570" s="429" t="s">
        <v>1057</v>
      </c>
      <c r="B570" s="28"/>
      <c r="C570" s="46" t="s">
        <v>0</v>
      </c>
      <c r="D570" s="33" t="s">
        <v>203</v>
      </c>
      <c r="E570" s="73"/>
      <c r="F570" s="34"/>
      <c r="G570" s="34"/>
      <c r="H570" s="174">
        <f>SUM(H571+H572+H573)</f>
        <v>138416</v>
      </c>
      <c r="I570" s="174">
        <f>SUM(I571+I572+I573+I574)</f>
        <v>162010</v>
      </c>
    </row>
    <row r="571" spans="1:9" ht="12.75">
      <c r="A571" s="429" t="s">
        <v>1058</v>
      </c>
      <c r="B571" s="28"/>
      <c r="C571" s="29"/>
      <c r="D571" s="75" t="s">
        <v>115</v>
      </c>
      <c r="E571" s="62" t="s">
        <v>10</v>
      </c>
      <c r="F571" s="34"/>
      <c r="G571" s="31"/>
      <c r="H571" s="160">
        <v>28394</v>
      </c>
      <c r="I571" s="160">
        <v>28394</v>
      </c>
    </row>
    <row r="572" spans="1:9" ht="12.75">
      <c r="A572" s="429" t="s">
        <v>1059</v>
      </c>
      <c r="B572" s="28"/>
      <c r="C572" s="29"/>
      <c r="D572" s="75" t="s">
        <v>116</v>
      </c>
      <c r="E572" s="63" t="s">
        <v>14</v>
      </c>
      <c r="F572" s="34"/>
      <c r="G572" s="31"/>
      <c r="H572" s="160">
        <v>7046</v>
      </c>
      <c r="I572" s="160">
        <v>7046</v>
      </c>
    </row>
    <row r="573" spans="1:9" ht="12.75">
      <c r="A573" s="429" t="s">
        <v>1060</v>
      </c>
      <c r="B573" s="28"/>
      <c r="C573" s="29"/>
      <c r="D573" s="106" t="s">
        <v>207</v>
      </c>
      <c r="E573" s="63" t="s">
        <v>1422</v>
      </c>
      <c r="F573" s="34"/>
      <c r="G573" s="31"/>
      <c r="H573" s="160">
        <v>102976</v>
      </c>
      <c r="I573" s="160">
        <v>109030</v>
      </c>
    </row>
    <row r="574" spans="1:9" ht="12.75">
      <c r="A574" s="429" t="s">
        <v>1061</v>
      </c>
      <c r="B574" s="28"/>
      <c r="C574" s="29"/>
      <c r="D574" s="75" t="s">
        <v>208</v>
      </c>
      <c r="E574" s="375" t="s">
        <v>1424</v>
      </c>
      <c r="F574" s="34"/>
      <c r="G574" s="31"/>
      <c r="H574" s="158"/>
      <c r="I574" s="158">
        <f>SUM(I575)</f>
        <v>17540</v>
      </c>
    </row>
    <row r="575" spans="1:10" s="71" customFormat="1" ht="12.75">
      <c r="A575" s="611" t="s">
        <v>1062</v>
      </c>
      <c r="B575" s="70"/>
      <c r="C575" s="43"/>
      <c r="D575" s="43"/>
      <c r="E575" s="72" t="s">
        <v>1428</v>
      </c>
      <c r="F575" s="41" t="s">
        <v>1813</v>
      </c>
      <c r="G575" s="151"/>
      <c r="H575" s="164"/>
      <c r="I575" s="164">
        <v>17540</v>
      </c>
      <c r="J575" s="673"/>
    </row>
    <row r="576" spans="1:9" ht="12.75">
      <c r="A576" s="429" t="s">
        <v>1063</v>
      </c>
      <c r="B576" s="28"/>
      <c r="C576" s="29"/>
      <c r="D576" s="60"/>
      <c r="E576" s="65"/>
      <c r="G576" s="29"/>
      <c r="H576" s="160"/>
      <c r="I576" s="160"/>
    </row>
    <row r="577" spans="1:9" ht="12.75">
      <c r="A577" s="429" t="s">
        <v>1064</v>
      </c>
      <c r="B577" s="28"/>
      <c r="C577" s="46" t="s">
        <v>29</v>
      </c>
      <c r="D577" s="33" t="s">
        <v>121</v>
      </c>
      <c r="E577" s="73"/>
      <c r="F577" s="34"/>
      <c r="G577" s="34"/>
      <c r="H577" s="174">
        <f>SUM(H578)</f>
        <v>0</v>
      </c>
      <c r="I577" s="174">
        <f>SUM(I578)</f>
        <v>2918</v>
      </c>
    </row>
    <row r="578" spans="1:9" ht="12.75">
      <c r="A578" s="429" t="s">
        <v>1065</v>
      </c>
      <c r="B578" s="28"/>
      <c r="C578" s="29"/>
      <c r="D578" s="106" t="s">
        <v>202</v>
      </c>
      <c r="E578" s="77" t="s">
        <v>1423</v>
      </c>
      <c r="F578" s="34"/>
      <c r="G578" s="31"/>
      <c r="H578" s="160">
        <v>0</v>
      </c>
      <c r="I578" s="160">
        <f>SUM(I579:I580)</f>
        <v>2918</v>
      </c>
    </row>
    <row r="579" spans="1:10" s="71" customFormat="1" ht="12.75">
      <c r="A579" s="611" t="s">
        <v>1066</v>
      </c>
      <c r="B579" s="70"/>
      <c r="C579" s="43"/>
      <c r="D579" s="72"/>
      <c r="E579" s="232" t="s">
        <v>6</v>
      </c>
      <c r="F579" s="41" t="s">
        <v>1814</v>
      </c>
      <c r="G579" s="151"/>
      <c r="H579" s="166"/>
      <c r="I579" s="166">
        <v>2694</v>
      </c>
      <c r="J579" s="673"/>
    </row>
    <row r="580" spans="1:10" s="71" customFormat="1" ht="12.75">
      <c r="A580" s="611" t="s">
        <v>1067</v>
      </c>
      <c r="B580" s="70"/>
      <c r="C580" s="43"/>
      <c r="D580" s="72"/>
      <c r="E580" s="232" t="s">
        <v>6</v>
      </c>
      <c r="F580" s="41" t="s">
        <v>1905</v>
      </c>
      <c r="G580" s="151"/>
      <c r="H580" s="166"/>
      <c r="I580" s="166">
        <v>224</v>
      </c>
      <c r="J580" s="673"/>
    </row>
    <row r="581" spans="1:9" ht="12.75">
      <c r="A581" s="429" t="s">
        <v>1068</v>
      </c>
      <c r="B581" s="28"/>
      <c r="C581" s="29"/>
      <c r="D581" s="29"/>
      <c r="E581" s="29"/>
      <c r="F581" s="29"/>
      <c r="G581" s="29"/>
      <c r="H581" s="160"/>
      <c r="I581" s="160"/>
    </row>
    <row r="582" spans="1:9" ht="12.75">
      <c r="A582" s="429" t="s">
        <v>1069</v>
      </c>
      <c r="B582" s="137"/>
      <c r="C582" s="140" t="s">
        <v>306</v>
      </c>
      <c r="D582" s="136"/>
      <c r="E582" s="136"/>
      <c r="F582" s="136"/>
      <c r="G582" s="136"/>
      <c r="H582" s="175">
        <f>SUM(H584+H591)</f>
        <v>28236</v>
      </c>
      <c r="I582" s="175">
        <f>SUM(I584+I591)</f>
        <v>30935</v>
      </c>
    </row>
    <row r="583" spans="1:9" ht="12.75">
      <c r="A583" s="429" t="s">
        <v>1070</v>
      </c>
      <c r="B583" s="28"/>
      <c r="C583" s="29"/>
      <c r="D583" s="29"/>
      <c r="E583" s="29"/>
      <c r="F583" s="29"/>
      <c r="G583" s="29"/>
      <c r="H583" s="158"/>
      <c r="I583" s="158"/>
    </row>
    <row r="584" spans="1:9" ht="12.75">
      <c r="A584" s="429" t="s">
        <v>1071</v>
      </c>
      <c r="B584" s="28"/>
      <c r="C584" s="32" t="s">
        <v>0</v>
      </c>
      <c r="D584" s="33" t="s">
        <v>203</v>
      </c>
      <c r="E584" s="34"/>
      <c r="F584" s="34"/>
      <c r="G584" s="34"/>
      <c r="H584" s="159">
        <f>SUM(H585+H586+H587+H588)</f>
        <v>28236</v>
      </c>
      <c r="I584" s="159">
        <f>SUM(I585+I586+I587+I588)</f>
        <v>30935</v>
      </c>
    </row>
    <row r="585" spans="1:9" ht="12.75">
      <c r="A585" s="429" t="s">
        <v>1072</v>
      </c>
      <c r="B585" s="28"/>
      <c r="C585" s="29"/>
      <c r="D585" s="75" t="s">
        <v>115</v>
      </c>
      <c r="E585" s="62" t="s">
        <v>10</v>
      </c>
      <c r="F585" s="34"/>
      <c r="G585" s="31"/>
      <c r="H585" s="158">
        <v>19300</v>
      </c>
      <c r="I585" s="158">
        <v>19432</v>
      </c>
    </row>
    <row r="586" spans="1:9" ht="12.75">
      <c r="A586" s="429" t="s">
        <v>1073</v>
      </c>
      <c r="B586" s="28"/>
      <c r="C586" s="29"/>
      <c r="D586" s="75" t="s">
        <v>116</v>
      </c>
      <c r="E586" s="63" t="s">
        <v>14</v>
      </c>
      <c r="F586" s="34"/>
      <c r="G586" s="31"/>
      <c r="H586" s="158">
        <v>5012</v>
      </c>
      <c r="I586" s="158">
        <v>5048</v>
      </c>
    </row>
    <row r="587" spans="1:9" ht="12.75">
      <c r="A587" s="429" t="s">
        <v>1074</v>
      </c>
      <c r="B587" s="28"/>
      <c r="C587" s="29"/>
      <c r="D587" s="75" t="s">
        <v>207</v>
      </c>
      <c r="E587" s="63" t="s">
        <v>1422</v>
      </c>
      <c r="F587" s="34"/>
      <c r="G587" s="31"/>
      <c r="H587" s="158">
        <v>3924</v>
      </c>
      <c r="I587" s="158">
        <v>3994</v>
      </c>
    </row>
    <row r="588" spans="1:9" ht="12.75">
      <c r="A588" s="429" t="s">
        <v>1075</v>
      </c>
      <c r="B588" s="28"/>
      <c r="C588" s="29"/>
      <c r="D588" s="75" t="s">
        <v>208</v>
      </c>
      <c r="E588" s="375" t="s">
        <v>1424</v>
      </c>
      <c r="F588" s="34"/>
      <c r="G588" s="31"/>
      <c r="H588" s="158"/>
      <c r="I588" s="158">
        <f>SUM(I589)</f>
        <v>2461</v>
      </c>
    </row>
    <row r="589" spans="1:10" s="71" customFormat="1" ht="12.75">
      <c r="A589" s="611" t="s">
        <v>1076</v>
      </c>
      <c r="B589" s="70"/>
      <c r="C589" s="43"/>
      <c r="D589" s="43"/>
      <c r="E589" s="72" t="s">
        <v>1428</v>
      </c>
      <c r="F589" s="41" t="s">
        <v>1813</v>
      </c>
      <c r="G589" s="151"/>
      <c r="H589" s="164"/>
      <c r="I589" s="164">
        <v>2461</v>
      </c>
      <c r="J589" s="673"/>
    </row>
    <row r="590" spans="1:9" ht="12.75">
      <c r="A590" s="429" t="s">
        <v>1077</v>
      </c>
      <c r="B590" s="28"/>
      <c r="C590" s="29"/>
      <c r="D590" s="35"/>
      <c r="E590" s="65"/>
      <c r="G590" s="29"/>
      <c r="H590" s="158"/>
      <c r="I590" s="158"/>
    </row>
    <row r="591" spans="1:9" s="83" customFormat="1" ht="12.75">
      <c r="A591" s="429" t="s">
        <v>1078</v>
      </c>
      <c r="B591" s="82"/>
      <c r="C591" s="32" t="s">
        <v>29</v>
      </c>
      <c r="D591" s="33" t="s">
        <v>121</v>
      </c>
      <c r="E591" s="33"/>
      <c r="F591" s="33"/>
      <c r="G591" s="33"/>
      <c r="H591" s="159">
        <f>SUM(H592)</f>
        <v>0</v>
      </c>
      <c r="I591" s="159">
        <f>SUM(I592)</f>
        <v>0</v>
      </c>
    </row>
    <row r="592" spans="1:9" ht="12.75">
      <c r="A592" s="429" t="s">
        <v>1079</v>
      </c>
      <c r="B592" s="28"/>
      <c r="C592" s="29"/>
      <c r="D592" s="75" t="s">
        <v>1441</v>
      </c>
      <c r="E592" s="62" t="s">
        <v>1423</v>
      </c>
      <c r="F592" s="34"/>
      <c r="G592" s="31"/>
      <c r="H592" s="158">
        <v>0</v>
      </c>
      <c r="I592" s="158">
        <v>0</v>
      </c>
    </row>
    <row r="593" spans="1:9" ht="12.75">
      <c r="A593" s="429" t="s">
        <v>1080</v>
      </c>
      <c r="B593" s="28"/>
      <c r="C593" s="29"/>
      <c r="D593" s="29"/>
      <c r="E593" s="35"/>
      <c r="F593" s="29"/>
      <c r="G593" s="29"/>
      <c r="H593" s="160"/>
      <c r="I593" s="160"/>
    </row>
    <row r="594" spans="1:9" ht="12.75">
      <c r="A594" s="429" t="s">
        <v>1081</v>
      </c>
      <c r="B594" s="137"/>
      <c r="C594" s="140" t="s">
        <v>307</v>
      </c>
      <c r="D594" s="136"/>
      <c r="E594" s="136"/>
      <c r="F594" s="136"/>
      <c r="G594" s="136"/>
      <c r="H594" s="175">
        <f>SUM(H596)</f>
        <v>4658</v>
      </c>
      <c r="I594" s="175">
        <f>SUM(I596)</f>
        <v>4658</v>
      </c>
    </row>
    <row r="595" spans="1:9" ht="12.75">
      <c r="A595" s="429" t="s">
        <v>1082</v>
      </c>
      <c r="B595" s="28"/>
      <c r="C595" s="29"/>
      <c r="D595" s="29"/>
      <c r="E595" s="29"/>
      <c r="F595" s="29"/>
      <c r="G595" s="29"/>
      <c r="H595" s="158"/>
      <c r="I595" s="158"/>
    </row>
    <row r="596" spans="1:9" ht="12.75">
      <c r="A596" s="429" t="s">
        <v>1083</v>
      </c>
      <c r="B596" s="28"/>
      <c r="C596" s="32" t="s">
        <v>0</v>
      </c>
      <c r="D596" s="33" t="s">
        <v>203</v>
      </c>
      <c r="E596" s="34"/>
      <c r="F596" s="34"/>
      <c r="G596" s="34"/>
      <c r="H596" s="159">
        <f>SUM(H597+H598+H599+H600)</f>
        <v>4658</v>
      </c>
      <c r="I596" s="159">
        <f>SUM(I597+I598+I599+I600)</f>
        <v>4658</v>
      </c>
    </row>
    <row r="597" spans="1:9" ht="12.75">
      <c r="A597" s="429" t="s">
        <v>1084</v>
      </c>
      <c r="B597" s="28"/>
      <c r="C597" s="29"/>
      <c r="D597" s="75" t="s">
        <v>115</v>
      </c>
      <c r="E597" s="62" t="s">
        <v>10</v>
      </c>
      <c r="F597" s="34"/>
      <c r="G597" s="31"/>
      <c r="H597" s="158">
        <v>3453</v>
      </c>
      <c r="I597" s="158">
        <v>3453</v>
      </c>
    </row>
    <row r="598" spans="1:9" ht="12.75">
      <c r="A598" s="429" t="s">
        <v>1085</v>
      </c>
      <c r="B598" s="28"/>
      <c r="C598" s="29"/>
      <c r="D598" s="75" t="s">
        <v>116</v>
      </c>
      <c r="E598" s="63" t="s">
        <v>14</v>
      </c>
      <c r="F598" s="34"/>
      <c r="G598" s="31"/>
      <c r="H598" s="158">
        <v>905</v>
      </c>
      <c r="I598" s="158">
        <v>905</v>
      </c>
    </row>
    <row r="599" spans="1:9" ht="12.75">
      <c r="A599" s="429" t="s">
        <v>1086</v>
      </c>
      <c r="B599" s="28"/>
      <c r="C599" s="29"/>
      <c r="D599" s="75" t="s">
        <v>207</v>
      </c>
      <c r="E599" s="63" t="s">
        <v>1422</v>
      </c>
      <c r="F599" s="34"/>
      <c r="G599" s="31"/>
      <c r="H599" s="158">
        <v>300</v>
      </c>
      <c r="I599" s="158">
        <v>300</v>
      </c>
    </row>
    <row r="600" spans="1:9" ht="12.75">
      <c r="A600" s="429" t="s">
        <v>1087</v>
      </c>
      <c r="B600" s="28"/>
      <c r="C600" s="29"/>
      <c r="D600" s="75" t="s">
        <v>208</v>
      </c>
      <c r="E600" s="375" t="s">
        <v>1424</v>
      </c>
      <c r="F600" s="34"/>
      <c r="G600" s="31"/>
      <c r="H600" s="158"/>
      <c r="I600" s="158"/>
    </row>
    <row r="601" spans="1:9" ht="12.75">
      <c r="A601" s="429" t="s">
        <v>1088</v>
      </c>
      <c r="B601" s="28"/>
      <c r="C601" s="29"/>
      <c r="D601" s="29"/>
      <c r="E601" s="35"/>
      <c r="F601" s="29"/>
      <c r="G601" s="29"/>
      <c r="H601" s="160"/>
      <c r="I601" s="160"/>
    </row>
    <row r="602" spans="1:9" ht="12.75">
      <c r="A602" s="431" t="s">
        <v>1089</v>
      </c>
      <c r="B602" s="137"/>
      <c r="C602" s="140" t="s">
        <v>1893</v>
      </c>
      <c r="D602" s="136"/>
      <c r="E602" s="136"/>
      <c r="F602" s="136"/>
      <c r="G602" s="136"/>
      <c r="H602" s="175">
        <f>SUM(H604)</f>
        <v>0</v>
      </c>
      <c r="I602" s="175">
        <f>SUM(I604)</f>
        <v>1693</v>
      </c>
    </row>
    <row r="603" spans="1:9" ht="12.75">
      <c r="A603" s="429" t="s">
        <v>1090</v>
      </c>
      <c r="B603" s="28"/>
      <c r="C603" s="29"/>
      <c r="D603" s="29"/>
      <c r="E603" s="29"/>
      <c r="F603" s="29"/>
      <c r="G603" s="29"/>
      <c r="H603" s="158"/>
      <c r="I603" s="158"/>
    </row>
    <row r="604" spans="1:9" ht="12.75">
      <c r="A604" s="429" t="s">
        <v>1091</v>
      </c>
      <c r="B604" s="28"/>
      <c r="C604" s="32" t="s">
        <v>0</v>
      </c>
      <c r="D604" s="33" t="s">
        <v>203</v>
      </c>
      <c r="E604" s="34"/>
      <c r="F604" s="34"/>
      <c r="G604" s="34"/>
      <c r="H604" s="159">
        <f>SUM(H605+H606+H607+H608)</f>
        <v>0</v>
      </c>
      <c r="I604" s="159">
        <f>SUM(I605+I606+I607+I608)</f>
        <v>1693</v>
      </c>
    </row>
    <row r="605" spans="1:9" ht="12.75">
      <c r="A605" s="429" t="s">
        <v>1092</v>
      </c>
      <c r="B605" s="28"/>
      <c r="C605" s="29"/>
      <c r="D605" s="75" t="s">
        <v>115</v>
      </c>
      <c r="E605" s="62" t="s">
        <v>10</v>
      </c>
      <c r="F605" s="34"/>
      <c r="G605" s="31"/>
      <c r="H605" s="158"/>
      <c r="I605" s="158">
        <v>376</v>
      </c>
    </row>
    <row r="606" spans="1:9" ht="12.75">
      <c r="A606" s="429" t="s">
        <v>1093</v>
      </c>
      <c r="B606" s="28"/>
      <c r="C606" s="29"/>
      <c r="D606" s="75" t="s">
        <v>116</v>
      </c>
      <c r="E606" s="63" t="s">
        <v>14</v>
      </c>
      <c r="F606" s="34"/>
      <c r="G606" s="31"/>
      <c r="H606" s="158"/>
      <c r="I606" s="158">
        <v>102</v>
      </c>
    </row>
    <row r="607" spans="1:9" ht="12.75">
      <c r="A607" s="429" t="s">
        <v>1094</v>
      </c>
      <c r="B607" s="28"/>
      <c r="C607" s="29"/>
      <c r="D607" s="75" t="s">
        <v>207</v>
      </c>
      <c r="E607" s="63" t="s">
        <v>1422</v>
      </c>
      <c r="F607" s="34"/>
      <c r="G607" s="31"/>
      <c r="H607" s="158"/>
      <c r="I607" s="158">
        <v>1215</v>
      </c>
    </row>
    <row r="608" spans="1:9" ht="12.75">
      <c r="A608" s="429" t="s">
        <v>1095</v>
      </c>
      <c r="B608" s="28"/>
      <c r="C608" s="29"/>
      <c r="D608" s="75" t="s">
        <v>208</v>
      </c>
      <c r="E608" s="375" t="s">
        <v>1424</v>
      </c>
      <c r="F608" s="34"/>
      <c r="G608" s="31"/>
      <c r="H608" s="158"/>
      <c r="I608" s="158"/>
    </row>
    <row r="609" spans="1:9" ht="12.75">
      <c r="A609" s="431" t="s">
        <v>1096</v>
      </c>
      <c r="B609" s="28"/>
      <c r="C609" s="29"/>
      <c r="D609" s="75"/>
      <c r="E609" s="106"/>
      <c r="F609" s="29"/>
      <c r="G609" s="29"/>
      <c r="H609" s="171"/>
      <c r="I609" s="171"/>
    </row>
    <row r="610" spans="1:9" ht="13.5" thickBot="1">
      <c r="A610" s="431" t="s">
        <v>1097</v>
      </c>
      <c r="B610" s="387"/>
      <c r="C610" s="388" t="s">
        <v>112</v>
      </c>
      <c r="D610" s="408"/>
      <c r="E610" s="408"/>
      <c r="F610" s="408"/>
      <c r="G610" s="408"/>
      <c r="H610" s="390">
        <f>SUM(H612+H620)</f>
        <v>51321</v>
      </c>
      <c r="I610" s="390">
        <f>SUM(I612+I620)</f>
        <v>55233</v>
      </c>
    </row>
    <row r="611" spans="1:9" ht="12.75">
      <c r="A611" s="429" t="s">
        <v>1098</v>
      </c>
      <c r="B611" s="28"/>
      <c r="C611" s="29"/>
      <c r="D611" s="29"/>
      <c r="E611" s="29"/>
      <c r="F611" s="29"/>
      <c r="G611" s="29"/>
      <c r="H611" s="180"/>
      <c r="I611" s="180"/>
    </row>
    <row r="612" spans="1:9" ht="12.75">
      <c r="A612" s="429" t="s">
        <v>1099</v>
      </c>
      <c r="B612" s="28"/>
      <c r="C612" s="32" t="s">
        <v>0</v>
      </c>
      <c r="D612" s="33" t="s">
        <v>203</v>
      </c>
      <c r="E612" s="34"/>
      <c r="F612" s="34"/>
      <c r="G612" s="34"/>
      <c r="H612" s="159">
        <f>SUM(H613+H614+H615+H618+H616)</f>
        <v>51321</v>
      </c>
      <c r="I612" s="159">
        <f>SUM(I613+I614+I615+I618+I616)</f>
        <v>55233</v>
      </c>
    </row>
    <row r="613" spans="1:9" ht="12.75">
      <c r="A613" s="429" t="s">
        <v>1100</v>
      </c>
      <c r="B613" s="28"/>
      <c r="C613" s="29"/>
      <c r="D613" s="75" t="s">
        <v>115</v>
      </c>
      <c r="E613" s="62" t="s">
        <v>10</v>
      </c>
      <c r="F613" s="34"/>
      <c r="G613" s="31"/>
      <c r="H613" s="158">
        <v>35475</v>
      </c>
      <c r="I613" s="158">
        <v>35676</v>
      </c>
    </row>
    <row r="614" spans="1:9" ht="12.75">
      <c r="A614" s="429" t="s">
        <v>1101</v>
      </c>
      <c r="B614" s="28"/>
      <c r="C614" s="29"/>
      <c r="D614" s="75" t="s">
        <v>116</v>
      </c>
      <c r="E614" s="63" t="s">
        <v>14</v>
      </c>
      <c r="F614" s="34"/>
      <c r="G614" s="31"/>
      <c r="H614" s="158">
        <v>8845</v>
      </c>
      <c r="I614" s="158">
        <v>8899</v>
      </c>
    </row>
    <row r="615" spans="1:9" ht="12.75">
      <c r="A615" s="429" t="s">
        <v>1102</v>
      </c>
      <c r="B615" s="28"/>
      <c r="C615" s="29"/>
      <c r="D615" s="75" t="s">
        <v>207</v>
      </c>
      <c r="E615" s="63" t="s">
        <v>1422</v>
      </c>
      <c r="F615" s="34"/>
      <c r="G615" s="31"/>
      <c r="H615" s="158">
        <v>6968</v>
      </c>
      <c r="I615" s="158">
        <v>7806</v>
      </c>
    </row>
    <row r="616" spans="1:9" ht="12.75">
      <c r="A616" s="429" t="s">
        <v>1103</v>
      </c>
      <c r="B616" s="28"/>
      <c r="C616" s="29"/>
      <c r="D616" s="75" t="s">
        <v>208</v>
      </c>
      <c r="E616" s="375" t="s">
        <v>1424</v>
      </c>
      <c r="F616" s="34"/>
      <c r="G616" s="31"/>
      <c r="H616" s="158"/>
      <c r="I616" s="158">
        <f>SUM(I617)</f>
        <v>2819</v>
      </c>
    </row>
    <row r="617" spans="1:10" s="71" customFormat="1" ht="12.75">
      <c r="A617" s="611" t="s">
        <v>1104</v>
      </c>
      <c r="B617" s="70"/>
      <c r="C617" s="43"/>
      <c r="D617" s="43"/>
      <c r="E617" s="72" t="s">
        <v>1428</v>
      </c>
      <c r="F617" s="41" t="s">
        <v>1813</v>
      </c>
      <c r="G617" s="151"/>
      <c r="H617" s="164"/>
      <c r="I617" s="164">
        <v>2819</v>
      </c>
      <c r="J617" s="673"/>
    </row>
    <row r="618" spans="1:9" ht="12.75">
      <c r="A618" s="429" t="s">
        <v>1105</v>
      </c>
      <c r="B618" s="28"/>
      <c r="C618" s="29"/>
      <c r="D618" s="75" t="s">
        <v>1430</v>
      </c>
      <c r="E618" s="31" t="s">
        <v>31</v>
      </c>
      <c r="F618" s="34"/>
      <c r="G618" s="31"/>
      <c r="H618" s="158">
        <v>33</v>
      </c>
      <c r="I618" s="158">
        <v>33</v>
      </c>
    </row>
    <row r="619" spans="1:9" ht="12.75">
      <c r="A619" s="429" t="s">
        <v>1106</v>
      </c>
      <c r="B619" s="28"/>
      <c r="C619" s="29"/>
      <c r="D619" s="29"/>
      <c r="E619" s="29"/>
      <c r="G619" s="29"/>
      <c r="H619" s="158"/>
      <c r="I619" s="158"/>
    </row>
    <row r="620" spans="1:9" ht="12.75">
      <c r="A620" s="429" t="s">
        <v>1107</v>
      </c>
      <c r="B620" s="28"/>
      <c r="C620" s="32" t="s">
        <v>29</v>
      </c>
      <c r="D620" s="33" t="s">
        <v>121</v>
      </c>
      <c r="E620" s="34"/>
      <c r="F620" s="34"/>
      <c r="G620" s="34"/>
      <c r="H620" s="159">
        <f>SUM(H621)</f>
        <v>0</v>
      </c>
      <c r="I620" s="159">
        <f>SUM(I621)</f>
        <v>0</v>
      </c>
    </row>
    <row r="621" spans="1:9" ht="12.75">
      <c r="A621" s="429" t="s">
        <v>1108</v>
      </c>
      <c r="B621" s="28"/>
      <c r="C621" s="29"/>
      <c r="D621" s="75" t="s">
        <v>202</v>
      </c>
      <c r="E621" s="62" t="s">
        <v>1423</v>
      </c>
      <c r="F621" s="34"/>
      <c r="G621" s="31"/>
      <c r="H621" s="158"/>
      <c r="I621" s="158"/>
    </row>
    <row r="622" spans="1:9" ht="13.5" thickBot="1">
      <c r="A622" s="429" t="s">
        <v>1109</v>
      </c>
      <c r="B622" s="28"/>
      <c r="C622" s="29"/>
      <c r="D622" s="29"/>
      <c r="E622" s="29"/>
      <c r="F622" s="29"/>
      <c r="G622" s="29"/>
      <c r="H622" s="160"/>
      <c r="I622" s="160"/>
    </row>
    <row r="623" spans="1:9" ht="13.5" thickBot="1">
      <c r="A623" s="429" t="s">
        <v>1110</v>
      </c>
      <c r="B623" s="37"/>
      <c r="C623" s="57" t="s">
        <v>61</v>
      </c>
      <c r="D623" s="262"/>
      <c r="E623" s="262"/>
      <c r="F623" s="262"/>
      <c r="G623" s="262"/>
      <c r="H623" s="156">
        <f>SUM(H625+H632)</f>
        <v>116577</v>
      </c>
      <c r="I623" s="156">
        <f>SUM(I625+I632)</f>
        <v>127363</v>
      </c>
    </row>
    <row r="624" spans="1:9" ht="12.75">
      <c r="A624" s="429" t="s">
        <v>1111</v>
      </c>
      <c r="B624" s="28"/>
      <c r="C624" s="29"/>
      <c r="D624" s="29"/>
      <c r="E624" s="29"/>
      <c r="F624" s="29"/>
      <c r="G624" s="29"/>
      <c r="H624" s="180"/>
      <c r="I624" s="180"/>
    </row>
    <row r="625" spans="1:9" ht="12.75">
      <c r="A625" s="429" t="s">
        <v>1112</v>
      </c>
      <c r="B625" s="28"/>
      <c r="C625" s="32" t="s">
        <v>0</v>
      </c>
      <c r="D625" s="33" t="s">
        <v>203</v>
      </c>
      <c r="E625" s="34"/>
      <c r="F625" s="34"/>
      <c r="G625" s="34"/>
      <c r="H625" s="159">
        <f>SUM(H626+H627+H628+H629)</f>
        <v>116577</v>
      </c>
      <c r="I625" s="159">
        <f>SUM(I626+I627+I628+I629)</f>
        <v>127363</v>
      </c>
    </row>
    <row r="626" spans="1:9" ht="12.75">
      <c r="A626" s="429" t="s">
        <v>1113</v>
      </c>
      <c r="B626" s="28"/>
      <c r="C626" s="29"/>
      <c r="D626" s="75" t="s">
        <v>115</v>
      </c>
      <c r="E626" s="62" t="s">
        <v>10</v>
      </c>
      <c r="F626" s="34"/>
      <c r="G626" s="31"/>
      <c r="H626" s="158">
        <v>48083</v>
      </c>
      <c r="I626" s="158">
        <v>50635</v>
      </c>
    </row>
    <row r="627" spans="1:9" ht="12.75">
      <c r="A627" s="429" t="s">
        <v>1114</v>
      </c>
      <c r="B627" s="28"/>
      <c r="C627" s="29"/>
      <c r="D627" s="75" t="s">
        <v>116</v>
      </c>
      <c r="E627" s="63" t="s">
        <v>14</v>
      </c>
      <c r="F627" s="34"/>
      <c r="G627" s="31"/>
      <c r="H627" s="158">
        <v>12359</v>
      </c>
      <c r="I627" s="158">
        <v>12774</v>
      </c>
    </row>
    <row r="628" spans="1:9" ht="12.75">
      <c r="A628" s="429" t="s">
        <v>1115</v>
      </c>
      <c r="B628" s="28"/>
      <c r="C628" s="29"/>
      <c r="D628" s="75" t="s">
        <v>207</v>
      </c>
      <c r="E628" s="63" t="s">
        <v>1422</v>
      </c>
      <c r="F628" s="34"/>
      <c r="G628" s="31"/>
      <c r="H628" s="158">
        <v>56135</v>
      </c>
      <c r="I628" s="158">
        <v>57342</v>
      </c>
    </row>
    <row r="629" spans="1:9" ht="12.75">
      <c r="A629" s="429" t="s">
        <v>1116</v>
      </c>
      <c r="B629" s="28"/>
      <c r="C629" s="29"/>
      <c r="D629" s="75" t="s">
        <v>208</v>
      </c>
      <c r="E629" s="375" t="s">
        <v>1424</v>
      </c>
      <c r="F629" s="34"/>
      <c r="G629" s="31"/>
      <c r="H629" s="158"/>
      <c r="I629" s="158">
        <f>SUM(I630)</f>
        <v>6612</v>
      </c>
    </row>
    <row r="630" spans="1:10" s="71" customFormat="1" ht="12.75">
      <c r="A630" s="611" t="s">
        <v>1117</v>
      </c>
      <c r="B630" s="70"/>
      <c r="C630" s="43"/>
      <c r="D630" s="43"/>
      <c r="E630" s="72" t="s">
        <v>1428</v>
      </c>
      <c r="F630" s="41" t="s">
        <v>1813</v>
      </c>
      <c r="G630" s="151"/>
      <c r="H630" s="164"/>
      <c r="I630" s="164">
        <v>6612</v>
      </c>
      <c r="J630" s="673"/>
    </row>
    <row r="631" spans="1:9" ht="12.75">
      <c r="A631" s="429" t="s">
        <v>1118</v>
      </c>
      <c r="B631" s="28"/>
      <c r="C631" s="29"/>
      <c r="D631" s="35"/>
      <c r="E631" s="29"/>
      <c r="G631" s="29" t="s">
        <v>82</v>
      </c>
      <c r="H631" s="158"/>
      <c r="I631" s="158"/>
    </row>
    <row r="632" spans="1:9" s="83" customFormat="1" ht="12.75">
      <c r="A632" s="429" t="s">
        <v>1119</v>
      </c>
      <c r="B632" s="82"/>
      <c r="C632" s="32" t="s">
        <v>29</v>
      </c>
      <c r="D632" s="33" t="s">
        <v>121</v>
      </c>
      <c r="E632" s="33"/>
      <c r="F632" s="33"/>
      <c r="G632" s="33"/>
      <c r="H632" s="159">
        <f>SUM(H633)</f>
        <v>0</v>
      </c>
      <c r="I632" s="159">
        <f>SUM(I633)</f>
        <v>0</v>
      </c>
    </row>
    <row r="633" spans="1:9" ht="12.75">
      <c r="A633" s="429" t="s">
        <v>1120</v>
      </c>
      <c r="B633" s="28"/>
      <c r="C633" s="29"/>
      <c r="D633" s="75" t="s">
        <v>202</v>
      </c>
      <c r="E633" s="62" t="s">
        <v>1423</v>
      </c>
      <c r="F633" s="34"/>
      <c r="G633" s="31"/>
      <c r="H633" s="158"/>
      <c r="I633" s="158"/>
    </row>
    <row r="634" spans="1:9" ht="13.5" thickBot="1">
      <c r="A634" s="430" t="s">
        <v>1121</v>
      </c>
      <c r="B634" s="39"/>
      <c r="C634" s="40"/>
      <c r="D634" s="40"/>
      <c r="E634" s="40"/>
      <c r="F634" s="40"/>
      <c r="G634" s="40"/>
      <c r="H634" s="162"/>
      <c r="I634" s="162"/>
    </row>
    <row r="635" spans="1:9" ht="13.5" thickBot="1">
      <c r="A635" s="431" t="s">
        <v>1122</v>
      </c>
      <c r="B635" s="387"/>
      <c r="C635" s="388" t="s">
        <v>109</v>
      </c>
      <c r="D635" s="408"/>
      <c r="E635" s="408"/>
      <c r="F635" s="408"/>
      <c r="G635" s="408"/>
      <c r="H635" s="390">
        <f>SUM(H637+H644)</f>
        <v>93533</v>
      </c>
      <c r="I635" s="390">
        <f>SUM(I637+I644)</f>
        <v>121213</v>
      </c>
    </row>
    <row r="636" spans="1:9" ht="12.75">
      <c r="A636" s="429" t="s">
        <v>1123</v>
      </c>
      <c r="B636" s="28"/>
      <c r="C636" s="29"/>
      <c r="D636" s="29"/>
      <c r="E636" s="29"/>
      <c r="F636" s="29"/>
      <c r="G636" s="29"/>
      <c r="H636" s="180"/>
      <c r="I636" s="180"/>
    </row>
    <row r="637" spans="1:9" ht="12.75">
      <c r="A637" s="429" t="s">
        <v>1124</v>
      </c>
      <c r="B637" s="28"/>
      <c r="C637" s="32" t="s">
        <v>0</v>
      </c>
      <c r="D637" s="33" t="s">
        <v>203</v>
      </c>
      <c r="E637" s="34"/>
      <c r="F637" s="34"/>
      <c r="G637" s="34"/>
      <c r="H637" s="159">
        <f>SUM(H638+H639+H640+H641)</f>
        <v>93533</v>
      </c>
      <c r="I637" s="159">
        <f>SUM(I638+I639+I640+I641)</f>
        <v>115859</v>
      </c>
    </row>
    <row r="638" spans="1:9" ht="12.75">
      <c r="A638" s="429" t="s">
        <v>1125</v>
      </c>
      <c r="B638" s="28"/>
      <c r="C638" s="29"/>
      <c r="D638" s="75" t="s">
        <v>115</v>
      </c>
      <c r="E638" s="62" t="s">
        <v>10</v>
      </c>
      <c r="F638" s="34"/>
      <c r="G638" s="31"/>
      <c r="H638" s="158">
        <v>38806</v>
      </c>
      <c r="I638" s="158">
        <v>39472</v>
      </c>
    </row>
    <row r="639" spans="1:9" ht="12.75">
      <c r="A639" s="429" t="s">
        <v>1126</v>
      </c>
      <c r="B639" s="28"/>
      <c r="C639" s="29"/>
      <c r="D639" s="75" t="s">
        <v>116</v>
      </c>
      <c r="E639" s="63" t="s">
        <v>14</v>
      </c>
      <c r="F639" s="34"/>
      <c r="G639" s="31"/>
      <c r="H639" s="158">
        <v>9917</v>
      </c>
      <c r="I639" s="158">
        <v>10045</v>
      </c>
    </row>
    <row r="640" spans="1:9" ht="12.75">
      <c r="A640" s="429" t="s">
        <v>1127</v>
      </c>
      <c r="B640" s="28"/>
      <c r="C640" s="29"/>
      <c r="D640" s="75" t="s">
        <v>207</v>
      </c>
      <c r="E640" s="63" t="s">
        <v>1422</v>
      </c>
      <c r="F640" s="34"/>
      <c r="G640" s="31"/>
      <c r="H640" s="158">
        <v>44810</v>
      </c>
      <c r="I640" s="158">
        <v>64057</v>
      </c>
    </row>
    <row r="641" spans="1:9" ht="12.75">
      <c r="A641" s="429" t="s">
        <v>1128</v>
      </c>
      <c r="B641" s="28"/>
      <c r="C641" s="29"/>
      <c r="D641" s="75" t="s">
        <v>208</v>
      </c>
      <c r="E641" s="375" t="s">
        <v>1424</v>
      </c>
      <c r="F641" s="34"/>
      <c r="G641" s="31"/>
      <c r="H641" s="158"/>
      <c r="I641" s="158">
        <f>SUM(I642)</f>
        <v>2285</v>
      </c>
    </row>
    <row r="642" spans="1:10" s="71" customFormat="1" ht="12.75">
      <c r="A642" s="611" t="s">
        <v>1129</v>
      </c>
      <c r="B642" s="70"/>
      <c r="C642" s="43"/>
      <c r="D642" s="43"/>
      <c r="E642" s="72" t="s">
        <v>1428</v>
      </c>
      <c r="F642" s="41" t="s">
        <v>1813</v>
      </c>
      <c r="G642" s="151"/>
      <c r="H642" s="164"/>
      <c r="I642" s="164">
        <v>2285</v>
      </c>
      <c r="J642" s="673"/>
    </row>
    <row r="643" spans="1:10" s="71" customFormat="1" ht="12.75">
      <c r="A643" s="429" t="s">
        <v>1130</v>
      </c>
      <c r="B643" s="70"/>
      <c r="C643" s="43"/>
      <c r="D643" s="67"/>
      <c r="E643" s="72"/>
      <c r="G643" s="43"/>
      <c r="H643" s="164"/>
      <c r="I643" s="164"/>
      <c r="J643" s="673"/>
    </row>
    <row r="644" spans="1:10" s="78" customFormat="1" ht="12.75">
      <c r="A644" s="429" t="s">
        <v>1131</v>
      </c>
      <c r="B644" s="74"/>
      <c r="C644" s="32" t="s">
        <v>29</v>
      </c>
      <c r="D644" s="33" t="s">
        <v>121</v>
      </c>
      <c r="E644" s="33"/>
      <c r="F644" s="63"/>
      <c r="G644" s="33"/>
      <c r="H644" s="159">
        <f>SUM(H645)</f>
        <v>0</v>
      </c>
      <c r="I644" s="159">
        <f>SUM(I645,I647)</f>
        <v>5354</v>
      </c>
      <c r="J644" s="83"/>
    </row>
    <row r="645" spans="1:9" ht="12.75">
      <c r="A645" s="429" t="s">
        <v>1132</v>
      </c>
      <c r="B645" s="28"/>
      <c r="C645" s="29"/>
      <c r="D645" s="75" t="s">
        <v>202</v>
      </c>
      <c r="E645" s="62" t="s">
        <v>1423</v>
      </c>
      <c r="F645" s="34"/>
      <c r="G645" s="31"/>
      <c r="H645" s="158">
        <v>0</v>
      </c>
      <c r="I645" s="158">
        <f>SUM(I646)</f>
        <v>354</v>
      </c>
    </row>
    <row r="646" spans="1:10" s="71" customFormat="1" ht="12.75">
      <c r="A646" s="611" t="s">
        <v>1133</v>
      </c>
      <c r="B646" s="70"/>
      <c r="C646" s="43"/>
      <c r="D646" s="43"/>
      <c r="E646" s="43"/>
      <c r="F646" s="677" t="s">
        <v>6</v>
      </c>
      <c r="G646" s="151" t="s">
        <v>1906</v>
      </c>
      <c r="H646" s="166"/>
      <c r="I646" s="166">
        <v>354</v>
      </c>
      <c r="J646" s="673"/>
    </row>
    <row r="647" spans="1:9" ht="13.5" thickBot="1">
      <c r="A647" s="429" t="s">
        <v>1134</v>
      </c>
      <c r="B647" s="28"/>
      <c r="C647" s="29"/>
      <c r="D647" s="75" t="s">
        <v>1431</v>
      </c>
      <c r="E647" s="75" t="s">
        <v>1884</v>
      </c>
      <c r="F647" s="29"/>
      <c r="G647" s="29"/>
      <c r="H647" s="160"/>
      <c r="I647" s="160">
        <v>5000</v>
      </c>
    </row>
    <row r="648" spans="1:9" ht="13.5" thickBot="1">
      <c r="A648" s="429" t="s">
        <v>1135</v>
      </c>
      <c r="B648" s="37"/>
      <c r="C648" s="57" t="s">
        <v>110</v>
      </c>
      <c r="D648" s="262"/>
      <c r="E648" s="262"/>
      <c r="F648" s="262"/>
      <c r="G648" s="262"/>
      <c r="H648" s="156">
        <f>SUM(H650+H657)</f>
        <v>67587</v>
      </c>
      <c r="I648" s="156">
        <f>SUM(I650+I657)</f>
        <v>70923</v>
      </c>
    </row>
    <row r="649" spans="1:9" ht="12.75">
      <c r="A649" s="429" t="s">
        <v>1136</v>
      </c>
      <c r="B649" s="28"/>
      <c r="C649" s="29"/>
      <c r="D649" s="29"/>
      <c r="E649" s="29"/>
      <c r="F649" s="29"/>
      <c r="G649" s="29"/>
      <c r="H649" s="180"/>
      <c r="I649" s="180"/>
    </row>
    <row r="650" spans="1:9" ht="12.75">
      <c r="A650" s="429" t="s">
        <v>1137</v>
      </c>
      <c r="B650" s="28"/>
      <c r="C650" s="32" t="s">
        <v>0</v>
      </c>
      <c r="D650" s="33" t="s">
        <v>203</v>
      </c>
      <c r="E650" s="34"/>
      <c r="F650" s="34"/>
      <c r="G650" s="34"/>
      <c r="H650" s="159">
        <f>SUM(H651+H652+H653+H654)</f>
        <v>67587</v>
      </c>
      <c r="I650" s="159">
        <f>SUM(I651+I652+I653+I654)</f>
        <v>70923</v>
      </c>
    </row>
    <row r="651" spans="1:9" ht="12.75">
      <c r="A651" s="429" t="s">
        <v>1138</v>
      </c>
      <c r="B651" s="28"/>
      <c r="C651" s="29"/>
      <c r="D651" s="75" t="s">
        <v>115</v>
      </c>
      <c r="E651" s="62" t="s">
        <v>10</v>
      </c>
      <c r="F651" s="34"/>
      <c r="G651" s="31"/>
      <c r="H651" s="158">
        <v>40872</v>
      </c>
      <c r="I651" s="158">
        <v>41765</v>
      </c>
    </row>
    <row r="652" spans="1:9" ht="12.75">
      <c r="A652" s="429" t="s">
        <v>1139</v>
      </c>
      <c r="B652" s="28"/>
      <c r="C652" s="29"/>
      <c r="D652" s="75" t="s">
        <v>116</v>
      </c>
      <c r="E652" s="63" t="s">
        <v>14</v>
      </c>
      <c r="F652" s="34"/>
      <c r="G652" s="31"/>
      <c r="H652" s="158">
        <v>10436</v>
      </c>
      <c r="I652" s="158">
        <v>10645</v>
      </c>
    </row>
    <row r="653" spans="1:9" ht="12.75">
      <c r="A653" s="429" t="s">
        <v>1140</v>
      </c>
      <c r="B653" s="28"/>
      <c r="C653" s="29"/>
      <c r="D653" s="75" t="s">
        <v>207</v>
      </c>
      <c r="E653" s="63" t="s">
        <v>1422</v>
      </c>
      <c r="F653" s="34"/>
      <c r="G653" s="31"/>
      <c r="H653" s="158">
        <v>16279</v>
      </c>
      <c r="I653" s="158">
        <v>17488</v>
      </c>
    </row>
    <row r="654" spans="1:9" ht="12.75">
      <c r="A654" s="429" t="s">
        <v>1141</v>
      </c>
      <c r="B654" s="28"/>
      <c r="C654" s="29"/>
      <c r="D654" s="75" t="s">
        <v>208</v>
      </c>
      <c r="E654" s="375" t="s">
        <v>1424</v>
      </c>
      <c r="F654" s="34"/>
      <c r="G654" s="31"/>
      <c r="H654" s="158"/>
      <c r="I654" s="158">
        <f>SUM(I655)</f>
        <v>1025</v>
      </c>
    </row>
    <row r="655" spans="1:10" s="71" customFormat="1" ht="12.75">
      <c r="A655" s="611" t="s">
        <v>1142</v>
      </c>
      <c r="B655" s="70"/>
      <c r="C655" s="43"/>
      <c r="D655" s="43"/>
      <c r="E655" s="72" t="s">
        <v>1428</v>
      </c>
      <c r="F655" s="41" t="s">
        <v>1813</v>
      </c>
      <c r="G655" s="151"/>
      <c r="H655" s="164"/>
      <c r="I655" s="164">
        <v>1025</v>
      </c>
      <c r="J655" s="673"/>
    </row>
    <row r="656" spans="1:9" ht="12.75">
      <c r="A656" s="429" t="s">
        <v>1143</v>
      </c>
      <c r="B656" s="28"/>
      <c r="C656" s="29"/>
      <c r="D656" s="35"/>
      <c r="E656" s="29"/>
      <c r="G656" s="29"/>
      <c r="H656" s="158"/>
      <c r="I656" s="158"/>
    </row>
    <row r="657" spans="1:9" ht="12.75">
      <c r="A657" s="429" t="s">
        <v>1144</v>
      </c>
      <c r="B657" s="28"/>
      <c r="C657" s="32" t="s">
        <v>29</v>
      </c>
      <c r="D657" s="33" t="s">
        <v>121</v>
      </c>
      <c r="E657" s="34"/>
      <c r="F657" s="34"/>
      <c r="G657" s="34"/>
      <c r="H657" s="159">
        <f>SUM(H658)</f>
        <v>0</v>
      </c>
      <c r="I657" s="159">
        <f>SUM(I658:I659)</f>
        <v>0</v>
      </c>
    </row>
    <row r="658" spans="1:9" ht="12.75">
      <c r="A658" s="429" t="s">
        <v>1145</v>
      </c>
      <c r="B658" s="28"/>
      <c r="C658" s="29"/>
      <c r="D658" s="75" t="s">
        <v>202</v>
      </c>
      <c r="E658" s="62" t="s">
        <v>1423</v>
      </c>
      <c r="F658" s="34"/>
      <c r="G658" s="31"/>
      <c r="H658" s="158"/>
      <c r="I658" s="158"/>
    </row>
    <row r="659" spans="1:9" ht="12.75">
      <c r="A659" s="429" t="s">
        <v>1146</v>
      </c>
      <c r="B659" s="28"/>
      <c r="C659" s="29"/>
      <c r="D659" s="75" t="s">
        <v>1431</v>
      </c>
      <c r="E659" s="62" t="s">
        <v>1436</v>
      </c>
      <c r="F659" s="34"/>
      <c r="G659" s="31"/>
      <c r="H659" s="158"/>
      <c r="I659" s="158">
        <f>SUM(I660)</f>
        <v>0</v>
      </c>
    </row>
    <row r="660" spans="1:10" s="71" customFormat="1" ht="12.75">
      <c r="A660" s="614" t="s">
        <v>1147</v>
      </c>
      <c r="B660" s="70"/>
      <c r="C660" s="43"/>
      <c r="D660" s="43"/>
      <c r="E660" s="232" t="s">
        <v>6</v>
      </c>
      <c r="F660" s="41" t="s">
        <v>1815</v>
      </c>
      <c r="G660" s="44"/>
      <c r="H660" s="166"/>
      <c r="I660" s="166">
        <v>0</v>
      </c>
      <c r="J660" s="673"/>
    </row>
    <row r="661" spans="1:9" ht="13.5" thickBot="1">
      <c r="A661" s="430" t="s">
        <v>1148</v>
      </c>
      <c r="B661" s="39"/>
      <c r="C661" s="40"/>
      <c r="D661" s="40"/>
      <c r="E661" s="59"/>
      <c r="F661" s="386"/>
      <c r="G661" s="121"/>
      <c r="H661" s="162"/>
      <c r="I661" s="162"/>
    </row>
    <row r="662" spans="1:10" s="24" customFormat="1" ht="13.5" thickBot="1">
      <c r="A662" s="431" t="s">
        <v>1149</v>
      </c>
      <c r="B662" s="409"/>
      <c r="C662" s="410" t="s">
        <v>30</v>
      </c>
      <c r="D662" s="389"/>
      <c r="E662" s="389"/>
      <c r="F662" s="389"/>
      <c r="G662" s="389"/>
      <c r="H662" s="390">
        <f>SUM(H664+H672)</f>
        <v>168225</v>
      </c>
      <c r="I662" s="390">
        <f>SUM(I664+I672)</f>
        <v>176502</v>
      </c>
      <c r="J662" s="83"/>
    </row>
    <row r="663" spans="1:10" s="24" customFormat="1" ht="12.75">
      <c r="A663" s="429" t="s">
        <v>1150</v>
      </c>
      <c r="B663" s="114"/>
      <c r="C663" s="115"/>
      <c r="D663" s="115"/>
      <c r="E663" s="115"/>
      <c r="F663" s="115"/>
      <c r="G663" s="115"/>
      <c r="H663" s="167"/>
      <c r="I663" s="167"/>
      <c r="J663" s="83"/>
    </row>
    <row r="664" spans="1:9" ht="12.75">
      <c r="A664" s="429" t="s">
        <v>1151</v>
      </c>
      <c r="B664" s="25"/>
      <c r="C664" s="32" t="s">
        <v>0</v>
      </c>
      <c r="D664" s="33" t="s">
        <v>203</v>
      </c>
      <c r="E664" s="34"/>
      <c r="F664" s="34"/>
      <c r="G664" s="34"/>
      <c r="H664" s="159">
        <f>SUM(H665+H666+H667+H670+H668)</f>
        <v>168225</v>
      </c>
      <c r="I664" s="159">
        <f>SUM(I665+I666+I667+I670+I668)</f>
        <v>176502</v>
      </c>
    </row>
    <row r="665" spans="1:9" ht="12.75">
      <c r="A665" s="429" t="s">
        <v>1152</v>
      </c>
      <c r="B665" s="28"/>
      <c r="C665" s="29"/>
      <c r="D665" s="75" t="s">
        <v>115</v>
      </c>
      <c r="E665" s="62" t="s">
        <v>10</v>
      </c>
      <c r="F665" s="34"/>
      <c r="G665" s="31"/>
      <c r="H665" s="158">
        <v>98526</v>
      </c>
      <c r="I665" s="158">
        <v>101979</v>
      </c>
    </row>
    <row r="666" spans="1:9" ht="12.75">
      <c r="A666" s="429" t="s">
        <v>1153</v>
      </c>
      <c r="B666" s="28"/>
      <c r="C666" s="29"/>
      <c r="D666" s="75" t="s">
        <v>116</v>
      </c>
      <c r="E666" s="62" t="s">
        <v>14</v>
      </c>
      <c r="F666" s="34"/>
      <c r="G666" s="31"/>
      <c r="H666" s="158">
        <v>25149</v>
      </c>
      <c r="I666" s="158">
        <v>26008</v>
      </c>
    </row>
    <row r="667" spans="1:9" ht="12.75">
      <c r="A667" s="429" t="s">
        <v>1154</v>
      </c>
      <c r="B667" s="28"/>
      <c r="C667" s="29"/>
      <c r="D667" s="75" t="s">
        <v>207</v>
      </c>
      <c r="E667" s="62" t="s">
        <v>1422</v>
      </c>
      <c r="F667" s="34"/>
      <c r="G667" s="31"/>
      <c r="H667" s="158">
        <v>43018</v>
      </c>
      <c r="I667" s="158">
        <v>44932</v>
      </c>
    </row>
    <row r="668" spans="1:10" s="78" customFormat="1" ht="12.75">
      <c r="A668" s="429" t="s">
        <v>1155</v>
      </c>
      <c r="B668" s="74"/>
      <c r="C668" s="75"/>
      <c r="D668" s="75" t="s">
        <v>208</v>
      </c>
      <c r="E668" s="375" t="s">
        <v>1424</v>
      </c>
      <c r="F668" s="63"/>
      <c r="G668" s="62"/>
      <c r="H668" s="163"/>
      <c r="I668" s="163">
        <f>SUM(I669)</f>
        <v>2051</v>
      </c>
      <c r="J668" s="83"/>
    </row>
    <row r="669" spans="1:10" s="71" customFormat="1" ht="12.75">
      <c r="A669" s="611" t="s">
        <v>1156</v>
      </c>
      <c r="B669" s="70"/>
      <c r="C669" s="43"/>
      <c r="D669" s="43"/>
      <c r="E669" s="72" t="s">
        <v>1428</v>
      </c>
      <c r="F669" s="41" t="s">
        <v>1813</v>
      </c>
      <c r="G669" s="151"/>
      <c r="H669" s="164"/>
      <c r="I669" s="164">
        <v>2051</v>
      </c>
      <c r="J669" s="673"/>
    </row>
    <row r="670" spans="1:9" ht="12.75">
      <c r="A670" s="429" t="s">
        <v>1157</v>
      </c>
      <c r="B670" s="28"/>
      <c r="C670" s="29"/>
      <c r="D670" s="75" t="s">
        <v>1430</v>
      </c>
      <c r="E670" s="31" t="s">
        <v>31</v>
      </c>
      <c r="F670" s="34"/>
      <c r="G670" s="31"/>
      <c r="H670" s="158">
        <v>1532</v>
      </c>
      <c r="I670" s="158">
        <v>1532</v>
      </c>
    </row>
    <row r="671" spans="1:9" ht="12.75">
      <c r="A671" s="429" t="s">
        <v>1158</v>
      </c>
      <c r="B671" s="28"/>
      <c r="C671" s="29"/>
      <c r="D671" s="29"/>
      <c r="E671" s="29"/>
      <c r="G671" s="29"/>
      <c r="H671" s="158"/>
      <c r="I671" s="158"/>
    </row>
    <row r="672" spans="1:9" s="83" customFormat="1" ht="12.75">
      <c r="A672" s="429" t="s">
        <v>1159</v>
      </c>
      <c r="B672" s="82"/>
      <c r="C672" s="32" t="s">
        <v>29</v>
      </c>
      <c r="D672" s="33" t="s">
        <v>121</v>
      </c>
      <c r="E672" s="33"/>
      <c r="F672" s="33"/>
      <c r="G672" s="33"/>
      <c r="H672" s="159">
        <f>SUM(H673+H675)</f>
        <v>0</v>
      </c>
      <c r="I672" s="159">
        <f>SUM(I673+I675)</f>
        <v>0</v>
      </c>
    </row>
    <row r="673" spans="1:9" ht="12.75">
      <c r="A673" s="429" t="s">
        <v>1160</v>
      </c>
      <c r="B673" s="28"/>
      <c r="C673" s="29"/>
      <c r="D673" s="75" t="s">
        <v>202</v>
      </c>
      <c r="E673" s="62" t="s">
        <v>1423</v>
      </c>
      <c r="F673" s="34"/>
      <c r="G673" s="31"/>
      <c r="H673" s="158">
        <v>0</v>
      </c>
      <c r="I673" s="158">
        <v>0</v>
      </c>
    </row>
    <row r="674" spans="1:9" ht="12.75">
      <c r="A674" s="429" t="s">
        <v>1161</v>
      </c>
      <c r="B674" s="28"/>
      <c r="C674" s="29"/>
      <c r="D674" s="35"/>
      <c r="E674" s="36"/>
      <c r="G674" s="43"/>
      <c r="H674" s="158"/>
      <c r="I674" s="158"/>
    </row>
    <row r="675" spans="1:9" ht="12.75">
      <c r="A675" s="429" t="s">
        <v>1162</v>
      </c>
      <c r="B675" s="28"/>
      <c r="C675" s="29"/>
      <c r="D675" s="75" t="s">
        <v>1431</v>
      </c>
      <c r="E675" s="233" t="s">
        <v>1436</v>
      </c>
      <c r="F675" s="34"/>
      <c r="G675" s="47"/>
      <c r="H675" s="158">
        <v>0</v>
      </c>
      <c r="I675" s="158">
        <v>0</v>
      </c>
    </row>
    <row r="676" spans="1:9" ht="13.5" thickBot="1">
      <c r="A676" s="429" t="s">
        <v>1163</v>
      </c>
      <c r="B676" s="39"/>
      <c r="C676" s="40"/>
      <c r="D676" s="40"/>
      <c r="E676" s="59"/>
      <c r="F676" s="40"/>
      <c r="G676" s="40"/>
      <c r="H676" s="162"/>
      <c r="I676" s="162"/>
    </row>
    <row r="677" spans="1:10" s="91" customFormat="1" ht="15.75" thickBot="1">
      <c r="A677" s="429" t="s">
        <v>1164</v>
      </c>
      <c r="B677" s="89"/>
      <c r="C677" s="57" t="s">
        <v>33</v>
      </c>
      <c r="D677" s="90"/>
      <c r="E677" s="90"/>
      <c r="F677" s="90"/>
      <c r="G677" s="90"/>
      <c r="H677" s="156">
        <f>SUM(H679+H687)</f>
        <v>217055</v>
      </c>
      <c r="I677" s="156">
        <f>SUM(I679+I687)</f>
        <v>222172</v>
      </c>
      <c r="J677" s="672"/>
    </row>
    <row r="678" spans="1:10" s="24" customFormat="1" ht="12.75">
      <c r="A678" s="429" t="s">
        <v>1165</v>
      </c>
      <c r="B678" s="114"/>
      <c r="C678" s="115"/>
      <c r="D678" s="115"/>
      <c r="E678" s="115"/>
      <c r="F678" s="115"/>
      <c r="G678" s="115"/>
      <c r="H678" s="167"/>
      <c r="I678" s="167"/>
      <c r="J678" s="83"/>
    </row>
    <row r="679" spans="1:9" ht="12.75">
      <c r="A679" s="429" t="s">
        <v>1166</v>
      </c>
      <c r="B679" s="25"/>
      <c r="C679" s="32" t="s">
        <v>0</v>
      </c>
      <c r="D679" s="33" t="s">
        <v>203</v>
      </c>
      <c r="E679" s="34"/>
      <c r="F679" s="34"/>
      <c r="G679" s="34"/>
      <c r="H679" s="159">
        <f>SUM(H680+H681+H682+H685+H683)</f>
        <v>217055</v>
      </c>
      <c r="I679" s="159">
        <f>SUM(I680+I681+I682+I685+I683)</f>
        <v>222172</v>
      </c>
    </row>
    <row r="680" spans="1:9" ht="12.75">
      <c r="A680" s="429" t="s">
        <v>1167</v>
      </c>
      <c r="B680" s="28"/>
      <c r="C680" s="29"/>
      <c r="D680" s="75" t="s">
        <v>115</v>
      </c>
      <c r="E680" s="62" t="s">
        <v>10</v>
      </c>
      <c r="F680" s="34"/>
      <c r="G680" s="31"/>
      <c r="H680" s="158">
        <v>128294</v>
      </c>
      <c r="I680" s="158">
        <v>129989</v>
      </c>
    </row>
    <row r="681" spans="1:9" ht="12.75">
      <c r="A681" s="429" t="s">
        <v>1168</v>
      </c>
      <c r="B681" s="28"/>
      <c r="C681" s="29"/>
      <c r="D681" s="75" t="s">
        <v>116</v>
      </c>
      <c r="E681" s="62" t="s">
        <v>14</v>
      </c>
      <c r="F681" s="34"/>
      <c r="G681" s="31"/>
      <c r="H681" s="158">
        <v>33011</v>
      </c>
      <c r="I681" s="158">
        <v>33395</v>
      </c>
    </row>
    <row r="682" spans="1:9" ht="12.75">
      <c r="A682" s="429" t="s">
        <v>1169</v>
      </c>
      <c r="B682" s="28"/>
      <c r="C682" s="29"/>
      <c r="D682" s="75" t="s">
        <v>207</v>
      </c>
      <c r="E682" s="62" t="s">
        <v>1422</v>
      </c>
      <c r="F682" s="34"/>
      <c r="G682" s="31"/>
      <c r="H682" s="158">
        <v>53620</v>
      </c>
      <c r="I682" s="158">
        <v>56449</v>
      </c>
    </row>
    <row r="683" spans="1:9" ht="12.75">
      <c r="A683" s="429" t="s">
        <v>1170</v>
      </c>
      <c r="B683" s="28"/>
      <c r="C683" s="29"/>
      <c r="D683" s="75" t="s">
        <v>208</v>
      </c>
      <c r="E683" s="375" t="s">
        <v>1424</v>
      </c>
      <c r="F683" s="34"/>
      <c r="G683" s="31"/>
      <c r="H683" s="158"/>
      <c r="I683" s="158">
        <f>SUM(I684)</f>
        <v>209</v>
      </c>
    </row>
    <row r="684" spans="1:10" s="71" customFormat="1" ht="12.75">
      <c r="A684" s="611" t="s">
        <v>1171</v>
      </c>
      <c r="B684" s="70"/>
      <c r="C684" s="43"/>
      <c r="D684" s="43"/>
      <c r="E684" s="72" t="s">
        <v>1428</v>
      </c>
      <c r="F684" s="41" t="s">
        <v>1813</v>
      </c>
      <c r="G684" s="151"/>
      <c r="H684" s="164"/>
      <c r="I684" s="164">
        <v>209</v>
      </c>
      <c r="J684" s="673"/>
    </row>
    <row r="685" spans="1:9" ht="12.75">
      <c r="A685" s="429" t="s">
        <v>1172</v>
      </c>
      <c r="B685" s="28"/>
      <c r="C685" s="29"/>
      <c r="D685" s="75" t="s">
        <v>1430</v>
      </c>
      <c r="E685" s="62" t="s">
        <v>31</v>
      </c>
      <c r="F685" s="34"/>
      <c r="G685" s="31"/>
      <c r="H685" s="158">
        <v>2130</v>
      </c>
      <c r="I685" s="158">
        <v>2130</v>
      </c>
    </row>
    <row r="686" spans="1:9" ht="12.75">
      <c r="A686" s="429" t="s">
        <v>1173</v>
      </c>
      <c r="B686" s="28"/>
      <c r="C686" s="29"/>
      <c r="D686" s="29"/>
      <c r="E686" s="29"/>
      <c r="G686" s="29"/>
      <c r="H686" s="158"/>
      <c r="I686" s="158"/>
    </row>
    <row r="687" spans="1:9" s="83" customFormat="1" ht="12.75">
      <c r="A687" s="429" t="s">
        <v>1174</v>
      </c>
      <c r="B687" s="82"/>
      <c r="C687" s="32" t="s">
        <v>29</v>
      </c>
      <c r="D687" s="33" t="s">
        <v>121</v>
      </c>
      <c r="E687" s="33"/>
      <c r="F687" s="33"/>
      <c r="G687" s="33"/>
      <c r="H687" s="159">
        <f>SUM(H688,H690)</f>
        <v>0</v>
      </c>
      <c r="I687" s="159">
        <f>SUM(I688,I690)</f>
        <v>0</v>
      </c>
    </row>
    <row r="688" spans="1:9" ht="12.75">
      <c r="A688" s="429" t="s">
        <v>1175</v>
      </c>
      <c r="B688" s="28"/>
      <c r="C688" s="29"/>
      <c r="D688" s="75" t="s">
        <v>202</v>
      </c>
      <c r="E688" s="62" t="s">
        <v>1423</v>
      </c>
      <c r="F688" s="34"/>
      <c r="G688" s="31"/>
      <c r="H688" s="158">
        <v>0</v>
      </c>
      <c r="I688" s="158">
        <v>0</v>
      </c>
    </row>
    <row r="689" spans="1:9" ht="12.75">
      <c r="A689" s="429" t="s">
        <v>1176</v>
      </c>
      <c r="B689" s="28"/>
      <c r="C689" s="29"/>
      <c r="D689" s="35"/>
      <c r="E689" s="36"/>
      <c r="G689" s="47"/>
      <c r="H689" s="158"/>
      <c r="I689" s="158"/>
    </row>
    <row r="690" spans="1:9" ht="12.75">
      <c r="A690" s="429" t="s">
        <v>1177</v>
      </c>
      <c r="B690" s="28"/>
      <c r="C690" s="29"/>
      <c r="D690" s="106" t="s">
        <v>1431</v>
      </c>
      <c r="E690" s="233" t="s">
        <v>1436</v>
      </c>
      <c r="F690" s="34"/>
      <c r="G690" s="47"/>
      <c r="H690" s="158">
        <v>0</v>
      </c>
      <c r="I690" s="158">
        <v>0</v>
      </c>
    </row>
    <row r="691" spans="1:9" ht="13.5" thickBot="1">
      <c r="A691" s="430" t="s">
        <v>1178</v>
      </c>
      <c r="B691" s="39"/>
      <c r="C691" s="40"/>
      <c r="D691" s="40"/>
      <c r="E691" s="40"/>
      <c r="F691" s="40"/>
      <c r="G691" s="40"/>
      <c r="H691" s="162"/>
      <c r="I691" s="162"/>
    </row>
    <row r="692" spans="1:9" s="83" customFormat="1" ht="12.75">
      <c r="A692" s="431" t="s">
        <v>1179</v>
      </c>
      <c r="B692" s="139"/>
      <c r="C692" s="135" t="s">
        <v>35</v>
      </c>
      <c r="D692" s="140"/>
      <c r="E692" s="140"/>
      <c r="F692" s="140"/>
      <c r="G692" s="140"/>
      <c r="H692" s="175">
        <f>SUM(H693+H700)</f>
        <v>88257</v>
      </c>
      <c r="I692" s="175">
        <f>SUM(I693+I700)</f>
        <v>90430</v>
      </c>
    </row>
    <row r="693" spans="1:9" s="83" customFormat="1" ht="12.75">
      <c r="A693" s="429" t="s">
        <v>1180</v>
      </c>
      <c r="B693" s="82"/>
      <c r="C693" s="32" t="s">
        <v>0</v>
      </c>
      <c r="D693" s="33" t="s">
        <v>203</v>
      </c>
      <c r="E693" s="33"/>
      <c r="F693" s="33"/>
      <c r="G693" s="33"/>
      <c r="H693" s="159">
        <f>SUM(H694+H695+H696+H697)</f>
        <v>88257</v>
      </c>
      <c r="I693" s="159">
        <f>SUM(I694+I695+I696+I697)</f>
        <v>90311</v>
      </c>
    </row>
    <row r="694" spans="1:9" ht="12.75">
      <c r="A694" s="429" t="s">
        <v>1181</v>
      </c>
      <c r="B694" s="28"/>
      <c r="C694" s="29"/>
      <c r="D694" s="75" t="s">
        <v>115</v>
      </c>
      <c r="E694" s="62" t="s">
        <v>10</v>
      </c>
      <c r="F694" s="34"/>
      <c r="G694" s="31"/>
      <c r="H694" s="158">
        <v>51797</v>
      </c>
      <c r="I694" s="158">
        <v>52796</v>
      </c>
    </row>
    <row r="695" spans="1:9" ht="12.75">
      <c r="A695" s="429" t="s">
        <v>1182</v>
      </c>
      <c r="B695" s="28"/>
      <c r="C695" s="29"/>
      <c r="D695" s="75" t="s">
        <v>116</v>
      </c>
      <c r="E695" s="63" t="s">
        <v>14</v>
      </c>
      <c r="F695" s="34"/>
      <c r="G695" s="31"/>
      <c r="H695" s="158">
        <v>13384</v>
      </c>
      <c r="I695" s="158">
        <v>13581</v>
      </c>
    </row>
    <row r="696" spans="1:9" ht="12.75">
      <c r="A696" s="429" t="s">
        <v>1183</v>
      </c>
      <c r="B696" s="28"/>
      <c r="C696" s="29"/>
      <c r="D696" s="75" t="s">
        <v>207</v>
      </c>
      <c r="E696" s="63" t="s">
        <v>1422</v>
      </c>
      <c r="F696" s="34"/>
      <c r="G696" s="31"/>
      <c r="H696" s="158">
        <v>23076</v>
      </c>
      <c r="I696" s="158">
        <v>23716</v>
      </c>
    </row>
    <row r="697" spans="1:9" ht="12.75">
      <c r="A697" s="429" t="s">
        <v>1184</v>
      </c>
      <c r="B697" s="28"/>
      <c r="C697" s="29"/>
      <c r="D697" s="75" t="s">
        <v>208</v>
      </c>
      <c r="E697" s="375" t="s">
        <v>1424</v>
      </c>
      <c r="F697" s="34"/>
      <c r="G697" s="31"/>
      <c r="H697" s="158"/>
      <c r="I697" s="158">
        <f>SUM(I698)</f>
        <v>218</v>
      </c>
    </row>
    <row r="698" spans="1:10" s="71" customFormat="1" ht="12.75">
      <c r="A698" s="611" t="s">
        <v>1185</v>
      </c>
      <c r="B698" s="70"/>
      <c r="C698" s="43"/>
      <c r="D698" s="43"/>
      <c r="E698" s="72" t="s">
        <v>1428</v>
      </c>
      <c r="F698" s="41" t="s">
        <v>1813</v>
      </c>
      <c r="G698" s="151"/>
      <c r="H698" s="164"/>
      <c r="I698" s="164">
        <v>218</v>
      </c>
      <c r="J698" s="673"/>
    </row>
    <row r="699" spans="1:9" ht="12.75">
      <c r="A699" s="429" t="s">
        <v>1186</v>
      </c>
      <c r="B699" s="28"/>
      <c r="C699" s="29"/>
      <c r="D699" s="35"/>
      <c r="E699" s="65"/>
      <c r="G699" s="29"/>
      <c r="H699" s="158"/>
      <c r="I699" s="158"/>
    </row>
    <row r="700" spans="1:9" s="83" customFormat="1" ht="12.75">
      <c r="A700" s="429" t="s">
        <v>1187</v>
      </c>
      <c r="B700" s="82"/>
      <c r="C700" s="32" t="s">
        <v>29</v>
      </c>
      <c r="D700" s="33" t="s">
        <v>121</v>
      </c>
      <c r="E700" s="33"/>
      <c r="F700" s="33"/>
      <c r="G700" s="33"/>
      <c r="H700" s="159">
        <f>SUM(H701+H703)</f>
        <v>0</v>
      </c>
      <c r="I700" s="159">
        <f>SUM(I701+I703)</f>
        <v>119</v>
      </c>
    </row>
    <row r="701" spans="1:9" ht="12.75">
      <c r="A701" s="429" t="s">
        <v>1188</v>
      </c>
      <c r="B701" s="28"/>
      <c r="C701" s="29"/>
      <c r="D701" s="75" t="s">
        <v>202</v>
      </c>
      <c r="E701" s="62" t="s">
        <v>1423</v>
      </c>
      <c r="F701" s="34"/>
      <c r="G701" s="31"/>
      <c r="H701" s="158">
        <v>0</v>
      </c>
      <c r="I701" s="158">
        <f>SUM(I702)</f>
        <v>119</v>
      </c>
    </row>
    <row r="702" spans="1:10" s="71" customFormat="1" ht="12.75">
      <c r="A702" s="611" t="s">
        <v>1189</v>
      </c>
      <c r="B702" s="70"/>
      <c r="C702" s="43"/>
      <c r="D702" s="67"/>
      <c r="E702" s="58" t="s">
        <v>6</v>
      </c>
      <c r="F702" s="41" t="s">
        <v>1907</v>
      </c>
      <c r="G702" s="151"/>
      <c r="H702" s="164"/>
      <c r="I702" s="164">
        <v>119</v>
      </c>
      <c r="J702" s="673"/>
    </row>
    <row r="703" spans="1:9" ht="12.75">
      <c r="A703" s="429" t="s">
        <v>1190</v>
      </c>
      <c r="B703" s="28"/>
      <c r="C703" s="29"/>
      <c r="D703" s="75" t="s">
        <v>1431</v>
      </c>
      <c r="E703" s="233" t="s">
        <v>1436</v>
      </c>
      <c r="F703" s="34"/>
      <c r="G703" s="47"/>
      <c r="H703" s="163">
        <v>0</v>
      </c>
      <c r="I703" s="163">
        <f>SUM(I704)</f>
        <v>0</v>
      </c>
    </row>
    <row r="704" spans="1:10" s="71" customFormat="1" ht="12.75">
      <c r="A704" s="614" t="s">
        <v>1191</v>
      </c>
      <c r="B704" s="70"/>
      <c r="C704" s="43"/>
      <c r="D704" s="43"/>
      <c r="E704" s="232" t="s">
        <v>6</v>
      </c>
      <c r="F704" s="41" t="s">
        <v>1815</v>
      </c>
      <c r="G704" s="151"/>
      <c r="H704" s="166"/>
      <c r="I704" s="166">
        <v>0</v>
      </c>
      <c r="J704" s="673"/>
    </row>
    <row r="705" spans="1:9" ht="12.75">
      <c r="A705" s="429" t="s">
        <v>1192</v>
      </c>
      <c r="B705" s="28"/>
      <c r="C705" s="29"/>
      <c r="D705" s="29"/>
      <c r="E705" s="29"/>
      <c r="F705" s="29"/>
      <c r="G705" s="29"/>
      <c r="H705" s="158"/>
      <c r="I705" s="158"/>
    </row>
    <row r="706" spans="1:9" s="83" customFormat="1" ht="12.75">
      <c r="A706" s="429" t="s">
        <v>1193</v>
      </c>
      <c r="B706" s="139"/>
      <c r="C706" s="135" t="s">
        <v>85</v>
      </c>
      <c r="D706" s="140"/>
      <c r="E706" s="140"/>
      <c r="F706" s="140"/>
      <c r="G706" s="140"/>
      <c r="H706" s="168">
        <f>SUM(H707+H714)</f>
        <v>150841</v>
      </c>
      <c r="I706" s="168">
        <f>SUM(I707+I714)</f>
        <v>159392</v>
      </c>
    </row>
    <row r="707" spans="1:9" s="83" customFormat="1" ht="12.75">
      <c r="A707" s="429" t="s">
        <v>1194</v>
      </c>
      <c r="B707" s="82"/>
      <c r="C707" s="32" t="s">
        <v>0</v>
      </c>
      <c r="D707" s="33" t="s">
        <v>203</v>
      </c>
      <c r="E707" s="33"/>
      <c r="F707" s="33"/>
      <c r="G707" s="33"/>
      <c r="H707" s="159">
        <f>SUM(H708+H709+H710+H711)</f>
        <v>150841</v>
      </c>
      <c r="I707" s="159">
        <f>SUM(I708+I709+I710+I711)</f>
        <v>159392</v>
      </c>
    </row>
    <row r="708" spans="1:9" ht="12.75">
      <c r="A708" s="429" t="s">
        <v>1195</v>
      </c>
      <c r="B708" s="28"/>
      <c r="C708" s="29"/>
      <c r="D708" s="75" t="s">
        <v>115</v>
      </c>
      <c r="E708" s="62" t="s">
        <v>10</v>
      </c>
      <c r="F708" s="34"/>
      <c r="G708" s="31"/>
      <c r="H708" s="158">
        <v>79577</v>
      </c>
      <c r="I708" s="158">
        <v>83378</v>
      </c>
    </row>
    <row r="709" spans="1:9" ht="12.75">
      <c r="A709" s="429" t="s">
        <v>1196</v>
      </c>
      <c r="B709" s="28"/>
      <c r="C709" s="29"/>
      <c r="D709" s="75" t="s">
        <v>116</v>
      </c>
      <c r="E709" s="63" t="s">
        <v>14</v>
      </c>
      <c r="F709" s="34"/>
      <c r="G709" s="31"/>
      <c r="H709" s="158">
        <v>20864</v>
      </c>
      <c r="I709" s="158">
        <v>21817</v>
      </c>
    </row>
    <row r="710" spans="1:9" ht="12.75">
      <c r="A710" s="429" t="s">
        <v>1197</v>
      </c>
      <c r="B710" s="28"/>
      <c r="C710" s="29"/>
      <c r="D710" s="75" t="s">
        <v>207</v>
      </c>
      <c r="E710" s="62" t="s">
        <v>1422</v>
      </c>
      <c r="F710" s="34"/>
      <c r="G710" s="31"/>
      <c r="H710" s="158">
        <v>50400</v>
      </c>
      <c r="I710" s="158">
        <v>53616</v>
      </c>
    </row>
    <row r="711" spans="1:9" ht="12.75">
      <c r="A711" s="429" t="s">
        <v>1198</v>
      </c>
      <c r="B711" s="28"/>
      <c r="C711" s="29"/>
      <c r="D711" s="75" t="s">
        <v>208</v>
      </c>
      <c r="E711" s="375" t="s">
        <v>1424</v>
      </c>
      <c r="F711" s="34"/>
      <c r="G711" s="31"/>
      <c r="H711" s="158"/>
      <c r="I711" s="158">
        <f>SUM(I712)</f>
        <v>581</v>
      </c>
    </row>
    <row r="712" spans="1:10" s="71" customFormat="1" ht="12.75">
      <c r="A712" s="611" t="s">
        <v>1199</v>
      </c>
      <c r="B712" s="70"/>
      <c r="C712" s="43"/>
      <c r="D712" s="43"/>
      <c r="E712" s="72" t="s">
        <v>1428</v>
      </c>
      <c r="F712" s="41" t="s">
        <v>1813</v>
      </c>
      <c r="G712" s="151"/>
      <c r="H712" s="164"/>
      <c r="I712" s="164">
        <v>581</v>
      </c>
      <c r="J712" s="673"/>
    </row>
    <row r="713" spans="1:9" ht="12.75">
      <c r="A713" s="429" t="s">
        <v>1200</v>
      </c>
      <c r="B713" s="28"/>
      <c r="C713" s="29"/>
      <c r="D713" s="35"/>
      <c r="E713" s="65"/>
      <c r="G713" s="29"/>
      <c r="H713" s="158"/>
      <c r="I713" s="158"/>
    </row>
    <row r="714" spans="1:9" s="83" customFormat="1" ht="12.75">
      <c r="A714" s="429" t="s">
        <v>1201</v>
      </c>
      <c r="B714" s="82"/>
      <c r="C714" s="32" t="s">
        <v>29</v>
      </c>
      <c r="D714" s="33" t="s">
        <v>121</v>
      </c>
      <c r="E714" s="33"/>
      <c r="F714" s="33"/>
      <c r="G714" s="33"/>
      <c r="H714" s="159">
        <f>SUM(H715)</f>
        <v>0</v>
      </c>
      <c r="I714" s="159">
        <f>SUM(I715)</f>
        <v>0</v>
      </c>
    </row>
    <row r="715" spans="1:9" ht="12.75">
      <c r="A715" s="429" t="s">
        <v>1202</v>
      </c>
      <c r="B715" s="28"/>
      <c r="C715" s="29"/>
      <c r="D715" s="75" t="s">
        <v>202</v>
      </c>
      <c r="E715" s="62" t="s">
        <v>1423</v>
      </c>
      <c r="F715" s="34"/>
      <c r="G715" s="31"/>
      <c r="H715" s="158">
        <f>SUM(H716:H716)</f>
        <v>0</v>
      </c>
      <c r="I715" s="158">
        <f>SUM(I716:I716)</f>
        <v>0</v>
      </c>
    </row>
    <row r="716" spans="1:10" s="78" customFormat="1" ht="12.75">
      <c r="A716" s="429" t="s">
        <v>1203</v>
      </c>
      <c r="B716" s="74"/>
      <c r="C716" s="75"/>
      <c r="D716" s="75"/>
      <c r="E716" s="76"/>
      <c r="F716" s="85"/>
      <c r="G716" s="200"/>
      <c r="H716" s="201"/>
      <c r="I716" s="201"/>
      <c r="J716" s="83"/>
    </row>
    <row r="717" spans="1:9" s="83" customFormat="1" ht="12.75">
      <c r="A717" s="429" t="s">
        <v>1204</v>
      </c>
      <c r="B717" s="139"/>
      <c r="C717" s="135" t="s">
        <v>111</v>
      </c>
      <c r="D717" s="140"/>
      <c r="E717" s="140"/>
      <c r="F717" s="140"/>
      <c r="G717" s="140"/>
      <c r="H717" s="175">
        <f>SUM(H718+H725)</f>
        <v>76142</v>
      </c>
      <c r="I717" s="175">
        <f>SUM(I718+I725)</f>
        <v>82400</v>
      </c>
    </row>
    <row r="718" spans="1:9" s="83" customFormat="1" ht="12.75">
      <c r="A718" s="429" t="s">
        <v>1205</v>
      </c>
      <c r="B718" s="82"/>
      <c r="C718" s="32" t="s">
        <v>0</v>
      </c>
      <c r="D718" s="33" t="s">
        <v>203</v>
      </c>
      <c r="E718" s="33"/>
      <c r="F718" s="33"/>
      <c r="G718" s="33"/>
      <c r="H718" s="159">
        <f>SUM(H719+H720+H721+H722)</f>
        <v>76142</v>
      </c>
      <c r="I718" s="159">
        <f>SUM(I719+I720+I721+I722)</f>
        <v>82400</v>
      </c>
    </row>
    <row r="719" spans="1:9" ht="12.75">
      <c r="A719" s="429" t="s">
        <v>1206</v>
      </c>
      <c r="B719" s="28"/>
      <c r="C719" s="29"/>
      <c r="D719" s="75" t="s">
        <v>115</v>
      </c>
      <c r="E719" s="62" t="s">
        <v>10</v>
      </c>
      <c r="F719" s="34"/>
      <c r="G719" s="31"/>
      <c r="H719" s="158">
        <v>44162</v>
      </c>
      <c r="I719" s="158">
        <v>45980</v>
      </c>
    </row>
    <row r="720" spans="1:9" ht="12.75">
      <c r="A720" s="429" t="s">
        <v>1207</v>
      </c>
      <c r="B720" s="28"/>
      <c r="C720" s="29"/>
      <c r="D720" s="75" t="s">
        <v>116</v>
      </c>
      <c r="E720" s="63" t="s">
        <v>14</v>
      </c>
      <c r="F720" s="34"/>
      <c r="G720" s="31"/>
      <c r="H720" s="158">
        <v>11229</v>
      </c>
      <c r="I720" s="158">
        <v>11646</v>
      </c>
    </row>
    <row r="721" spans="1:9" ht="12.75">
      <c r="A721" s="429" t="s">
        <v>1208</v>
      </c>
      <c r="B721" s="28"/>
      <c r="C721" s="29"/>
      <c r="D721" s="75" t="s">
        <v>207</v>
      </c>
      <c r="E721" s="63" t="s">
        <v>1422</v>
      </c>
      <c r="F721" s="34"/>
      <c r="G721" s="31"/>
      <c r="H721" s="158">
        <v>20751</v>
      </c>
      <c r="I721" s="158">
        <v>21708</v>
      </c>
    </row>
    <row r="722" spans="1:9" ht="12.75">
      <c r="A722" s="429" t="s">
        <v>1209</v>
      </c>
      <c r="B722" s="28"/>
      <c r="C722" s="29"/>
      <c r="D722" s="75" t="s">
        <v>208</v>
      </c>
      <c r="E722" s="375" t="s">
        <v>1424</v>
      </c>
      <c r="F722" s="34"/>
      <c r="G722" s="31"/>
      <c r="H722" s="158"/>
      <c r="I722" s="158">
        <f>SUM(I723)</f>
        <v>3066</v>
      </c>
    </row>
    <row r="723" spans="1:10" s="71" customFormat="1" ht="12.75">
      <c r="A723" s="611" t="s">
        <v>1210</v>
      </c>
      <c r="B723" s="70"/>
      <c r="C723" s="43"/>
      <c r="D723" s="43"/>
      <c r="E723" s="72" t="s">
        <v>1428</v>
      </c>
      <c r="F723" s="41" t="s">
        <v>1813</v>
      </c>
      <c r="G723" s="151"/>
      <c r="H723" s="164"/>
      <c r="I723" s="164">
        <v>3066</v>
      </c>
      <c r="J723" s="673"/>
    </row>
    <row r="724" spans="1:9" ht="12.75">
      <c r="A724" s="429" t="s">
        <v>1211</v>
      </c>
      <c r="B724" s="28"/>
      <c r="C724" s="29"/>
      <c r="D724" s="35"/>
      <c r="E724" s="65"/>
      <c r="G724" s="29"/>
      <c r="H724" s="158"/>
      <c r="I724" s="158"/>
    </row>
    <row r="725" spans="1:9" s="83" customFormat="1" ht="12.75">
      <c r="A725" s="429" t="s">
        <v>1212</v>
      </c>
      <c r="B725" s="82"/>
      <c r="C725" s="32" t="s">
        <v>29</v>
      </c>
      <c r="D725" s="33" t="s">
        <v>121</v>
      </c>
      <c r="E725" s="33"/>
      <c r="F725" s="33"/>
      <c r="G725" s="33"/>
      <c r="H725" s="159">
        <f>SUM(H726)</f>
        <v>0</v>
      </c>
      <c r="I725" s="159">
        <f>SUM(I726)</f>
        <v>0</v>
      </c>
    </row>
    <row r="726" spans="1:9" ht="12.75">
      <c r="A726" s="429" t="s">
        <v>1213</v>
      </c>
      <c r="B726" s="28"/>
      <c r="C726" s="29"/>
      <c r="D726" s="75" t="s">
        <v>202</v>
      </c>
      <c r="E726" s="62" t="s">
        <v>1442</v>
      </c>
      <c r="F726" s="34"/>
      <c r="G726" s="31"/>
      <c r="H726" s="158">
        <v>0</v>
      </c>
      <c r="I726" s="158">
        <v>0</v>
      </c>
    </row>
    <row r="727" spans="1:9" ht="13.5" thickBot="1">
      <c r="A727" s="430" t="s">
        <v>1214</v>
      </c>
      <c r="B727" s="39"/>
      <c r="C727" s="40"/>
      <c r="D727" s="40"/>
      <c r="E727" s="40"/>
      <c r="F727" s="40"/>
      <c r="G727" s="40"/>
      <c r="H727" s="162"/>
      <c r="I727" s="162"/>
    </row>
    <row r="728" spans="1:10" s="24" customFormat="1" ht="13.5" thickBot="1">
      <c r="A728" s="431" t="s">
        <v>1215</v>
      </c>
      <c r="B728" s="409" t="s">
        <v>29</v>
      </c>
      <c r="C728" s="410" t="s">
        <v>39</v>
      </c>
      <c r="D728" s="389"/>
      <c r="E728" s="389"/>
      <c r="F728" s="389"/>
      <c r="G728" s="389"/>
      <c r="H728" s="390">
        <f>SUM(H730+H738)</f>
        <v>1256458</v>
      </c>
      <c r="I728" s="390">
        <f>SUM(I730+I738)</f>
        <v>1362883</v>
      </c>
      <c r="J728" s="670">
        <f>SUM(I532,I541,I550,I559,I568,I582,I594,I610,I623,I635,I648,I662,I677,I692,I602,I706,I717)</f>
        <v>1362883</v>
      </c>
    </row>
    <row r="729" spans="1:10" s="24" customFormat="1" ht="12.75">
      <c r="A729" s="429" t="s">
        <v>1216</v>
      </c>
      <c r="B729" s="25"/>
      <c r="C729" s="23"/>
      <c r="D729" s="23"/>
      <c r="E729" s="23"/>
      <c r="F729" s="23"/>
      <c r="G729" s="23"/>
      <c r="H729" s="169"/>
      <c r="I729" s="169"/>
      <c r="J729" s="83"/>
    </row>
    <row r="730" spans="1:9" ht="12.75">
      <c r="A730" s="429" t="s">
        <v>1217</v>
      </c>
      <c r="B730" s="25"/>
      <c r="C730" s="32" t="s">
        <v>0</v>
      </c>
      <c r="D730" s="33" t="s">
        <v>203</v>
      </c>
      <c r="E730" s="34"/>
      <c r="F730" s="34"/>
      <c r="G730" s="34"/>
      <c r="H730" s="159">
        <f>SUM(H731:H736)</f>
        <v>1256458</v>
      </c>
      <c r="I730" s="159">
        <f>SUM(I731:I734,I736)</f>
        <v>1354492</v>
      </c>
    </row>
    <row r="731" spans="1:9" ht="12.75">
      <c r="A731" s="429" t="s">
        <v>1218</v>
      </c>
      <c r="B731" s="28"/>
      <c r="C731" s="29"/>
      <c r="D731" s="75" t="s">
        <v>115</v>
      </c>
      <c r="E731" s="62" t="s">
        <v>10</v>
      </c>
      <c r="F731" s="34"/>
      <c r="G731" s="31"/>
      <c r="H731" s="158">
        <f>SUM(H535+H544+H553+H562+H571+H585+H597+H613+H626+H638+H651+H665+H680+H694+H708+H719)</f>
        <v>649859</v>
      </c>
      <c r="I731" s="158">
        <f>SUM(I535+I544+I553+I562+I571+I585+I597+I613+I626+I638+I651+I665+I680+I694+I708+I719+I605)</f>
        <v>663490</v>
      </c>
    </row>
    <row r="732" spans="1:9" ht="12.75">
      <c r="A732" s="429" t="s">
        <v>1219</v>
      </c>
      <c r="B732" s="28"/>
      <c r="C732" s="29"/>
      <c r="D732" s="75" t="s">
        <v>116</v>
      </c>
      <c r="E732" s="62" t="s">
        <v>14</v>
      </c>
      <c r="F732" s="34"/>
      <c r="G732" s="31"/>
      <c r="H732" s="158">
        <f>SUM(H536+H545+H554+H563+H572+H586+H598+H614+H627+H639+H652+H666+H681+H695+H709+H720)</f>
        <v>165777</v>
      </c>
      <c r="I732" s="158">
        <f>SUM(I536+I545+I554+I563+I572+I586+I598+I614+I627+I639+I652+I666+I681+I695+I709+I720+I606)</f>
        <v>168955</v>
      </c>
    </row>
    <row r="733" spans="1:9" ht="12.75">
      <c r="A733" s="429" t="s">
        <v>1220</v>
      </c>
      <c r="B733" s="28"/>
      <c r="C733" s="29"/>
      <c r="D733" s="75" t="s">
        <v>207</v>
      </c>
      <c r="E733" s="62" t="s">
        <v>1443</v>
      </c>
      <c r="F733" s="34"/>
      <c r="G733" s="31"/>
      <c r="H733" s="158">
        <f>SUM(H537+H546+H555+H564+H573+H587+H599+H615+H628+H640+H653+H667+H682+H696+H710+H721)</f>
        <v>437127</v>
      </c>
      <c r="I733" s="158">
        <f>SUM(I537+I546+I555+I564+I573+I587+I599+I615+I628+I640+I653+I667+I682+I696+I710+I721+I607)</f>
        <v>476651</v>
      </c>
    </row>
    <row r="734" spans="1:9" ht="12.75">
      <c r="A734" s="429" t="s">
        <v>1221</v>
      </c>
      <c r="B734" s="28"/>
      <c r="C734" s="29"/>
      <c r="D734" s="75" t="s">
        <v>208</v>
      </c>
      <c r="E734" s="375" t="s">
        <v>1424</v>
      </c>
      <c r="F734" s="34"/>
      <c r="G734" s="31"/>
      <c r="H734" s="158">
        <f>SUM(H538+H547+H556+H588+H600+H616+H629+H641+H654)</f>
        <v>0</v>
      </c>
      <c r="I734" s="158">
        <f>SUM(I735)</f>
        <v>41701</v>
      </c>
    </row>
    <row r="735" spans="1:10" s="71" customFormat="1" ht="12.75">
      <c r="A735" s="611" t="s">
        <v>1222</v>
      </c>
      <c r="B735" s="70"/>
      <c r="C735" s="43"/>
      <c r="D735" s="43"/>
      <c r="E735" s="72" t="s">
        <v>1428</v>
      </c>
      <c r="F735" s="41" t="s">
        <v>1813</v>
      </c>
      <c r="G735" s="151"/>
      <c r="H735" s="164"/>
      <c r="I735" s="164">
        <f>SUM(I539,I548,I557,I566,I575,I589,I617,I630,I642,I655,I669,I684,I698,I712,I723)</f>
        <v>41701</v>
      </c>
      <c r="J735" s="673"/>
    </row>
    <row r="736" spans="1:9" ht="12.75">
      <c r="A736" s="429" t="s">
        <v>1223</v>
      </c>
      <c r="B736" s="28"/>
      <c r="C736" s="29"/>
      <c r="D736" s="75" t="s">
        <v>1430</v>
      </c>
      <c r="E736" s="31" t="s">
        <v>31</v>
      </c>
      <c r="F736" s="34"/>
      <c r="G736" s="31"/>
      <c r="H736" s="158">
        <f>SUM(H618+H670+H685)</f>
        <v>3695</v>
      </c>
      <c r="I736" s="158">
        <f>SUM(I618+I670+I685)</f>
        <v>3695</v>
      </c>
    </row>
    <row r="737" spans="1:9" ht="12.75">
      <c r="A737" s="429" t="s">
        <v>1224</v>
      </c>
      <c r="B737" s="28"/>
      <c r="C737" s="29"/>
      <c r="D737" s="29"/>
      <c r="E737" s="29"/>
      <c r="G737" s="29"/>
      <c r="H737" s="158"/>
      <c r="I737" s="158"/>
    </row>
    <row r="738" spans="1:9" s="83" customFormat="1" ht="12.75">
      <c r="A738" s="429" t="s">
        <v>1225</v>
      </c>
      <c r="B738" s="82"/>
      <c r="C738" s="32" t="s">
        <v>29</v>
      </c>
      <c r="D738" s="33" t="s">
        <v>121</v>
      </c>
      <c r="E738" s="33"/>
      <c r="F738" s="33"/>
      <c r="G738" s="33"/>
      <c r="H738" s="159">
        <f>SUM(H739)</f>
        <v>0</v>
      </c>
      <c r="I738" s="159">
        <f>SUM(I739:I740)</f>
        <v>8391</v>
      </c>
    </row>
    <row r="739" spans="1:9" ht="12.75">
      <c r="A739" s="429" t="s">
        <v>1226</v>
      </c>
      <c r="B739" s="28"/>
      <c r="C739" s="29"/>
      <c r="D739" s="75" t="s">
        <v>202</v>
      </c>
      <c r="E739" s="62" t="s">
        <v>1423</v>
      </c>
      <c r="F739" s="34"/>
      <c r="G739" s="31"/>
      <c r="H739" s="158">
        <f>SUM(H578+H592+H621+H633+H645+H658+H673+H688+H701+H715+H726)</f>
        <v>0</v>
      </c>
      <c r="I739" s="158">
        <f>SUM(I578+I592+I621+I633+I645+I658+I673+I688+I701+I715+I726)</f>
        <v>3391</v>
      </c>
    </row>
    <row r="740" spans="1:9" ht="12.75">
      <c r="A740" s="429" t="s">
        <v>1227</v>
      </c>
      <c r="B740" s="28"/>
      <c r="C740" s="29"/>
      <c r="D740" s="75" t="s">
        <v>1431</v>
      </c>
      <c r="E740" s="233" t="s">
        <v>1436</v>
      </c>
      <c r="F740" s="34"/>
      <c r="G740" s="47"/>
      <c r="H740" s="163">
        <v>0</v>
      </c>
      <c r="I740" s="163">
        <f>SUM(I703,I659,I647)</f>
        <v>5000</v>
      </c>
    </row>
    <row r="741" spans="1:9" ht="13.5" thickBot="1">
      <c r="A741" s="430" t="s">
        <v>1228</v>
      </c>
      <c r="B741" s="39"/>
      <c r="C741" s="40"/>
      <c r="D741" s="40"/>
      <c r="E741" s="40"/>
      <c r="F741" s="40"/>
      <c r="G741" s="40"/>
      <c r="H741" s="162"/>
      <c r="I741" s="162"/>
    </row>
    <row r="742" spans="1:9" s="83" customFormat="1" ht="13.5" thickBot="1">
      <c r="A742" s="431" t="s">
        <v>1229</v>
      </c>
      <c r="B742" s="409" t="s">
        <v>32</v>
      </c>
      <c r="C742" s="388" t="s">
        <v>300</v>
      </c>
      <c r="D742" s="388"/>
      <c r="E742" s="388"/>
      <c r="F742" s="388"/>
      <c r="G742" s="388"/>
      <c r="H742" s="390">
        <f>SUM(H744+H751)</f>
        <v>1013815</v>
      </c>
      <c r="I742" s="390">
        <f>SUM(I744+I751)</f>
        <v>1033452</v>
      </c>
    </row>
    <row r="743" spans="1:10" s="24" customFormat="1" ht="12.75">
      <c r="A743" s="429" t="s">
        <v>1230</v>
      </c>
      <c r="B743" s="114"/>
      <c r="C743" s="115"/>
      <c r="D743" s="115"/>
      <c r="E743" s="115"/>
      <c r="F743" s="115"/>
      <c r="G743" s="115"/>
      <c r="H743" s="167"/>
      <c r="I743" s="167"/>
      <c r="J743" s="83"/>
    </row>
    <row r="744" spans="1:9" s="83" customFormat="1" ht="12.75">
      <c r="A744" s="429" t="s">
        <v>1231</v>
      </c>
      <c r="B744" s="82"/>
      <c r="C744" s="32" t="s">
        <v>0</v>
      </c>
      <c r="D744" s="33" t="s">
        <v>203</v>
      </c>
      <c r="E744" s="33"/>
      <c r="F744" s="33"/>
      <c r="G744" s="33"/>
      <c r="H744" s="159">
        <f>SUM(H745+H746+H747+H748)</f>
        <v>965815</v>
      </c>
      <c r="I744" s="159">
        <f>SUM(I745+I746+I747+I748)</f>
        <v>963346</v>
      </c>
    </row>
    <row r="745" spans="1:9" ht="12.75">
      <c r="A745" s="429" t="s">
        <v>1232</v>
      </c>
      <c r="B745" s="28"/>
      <c r="C745" s="29"/>
      <c r="D745" s="75" t="s">
        <v>115</v>
      </c>
      <c r="E745" s="62" t="s">
        <v>10</v>
      </c>
      <c r="F745" s="34"/>
      <c r="G745" s="31"/>
      <c r="H745" s="158">
        <v>352944</v>
      </c>
      <c r="I745" s="158">
        <v>352339</v>
      </c>
    </row>
    <row r="746" spans="1:9" ht="12.75">
      <c r="A746" s="429" t="s">
        <v>1233</v>
      </c>
      <c r="B746" s="28"/>
      <c r="C746" s="29"/>
      <c r="D746" s="75" t="s">
        <v>116</v>
      </c>
      <c r="E746" s="63" t="s">
        <v>14</v>
      </c>
      <c r="F746" s="34"/>
      <c r="G746" s="31"/>
      <c r="H746" s="158">
        <v>92634</v>
      </c>
      <c r="I746" s="158">
        <v>92471</v>
      </c>
    </row>
    <row r="747" spans="1:9" ht="12.75">
      <c r="A747" s="429" t="s">
        <v>1234</v>
      </c>
      <c r="B747" s="28"/>
      <c r="C747" s="29"/>
      <c r="D747" s="75" t="s">
        <v>207</v>
      </c>
      <c r="E747" s="63" t="s">
        <v>1422</v>
      </c>
      <c r="F747" s="34"/>
      <c r="G747" s="31"/>
      <c r="H747" s="158">
        <v>519437</v>
      </c>
      <c r="I747" s="158">
        <v>517736</v>
      </c>
    </row>
    <row r="748" spans="1:9" ht="12.75">
      <c r="A748" s="429" t="s">
        <v>1235</v>
      </c>
      <c r="B748" s="28"/>
      <c r="C748" s="29"/>
      <c r="D748" s="106" t="s">
        <v>208</v>
      </c>
      <c r="E748" s="375" t="s">
        <v>1424</v>
      </c>
      <c r="F748" s="34"/>
      <c r="G748" s="31"/>
      <c r="H748" s="158">
        <f>SUM(H749)</f>
        <v>800</v>
      </c>
      <c r="I748" s="158">
        <f>SUM(I749)</f>
        <v>800</v>
      </c>
    </row>
    <row r="749" spans="1:9" ht="12.75">
      <c r="A749" s="429" t="s">
        <v>1236</v>
      </c>
      <c r="B749" s="28"/>
      <c r="C749" s="29"/>
      <c r="D749" s="35"/>
      <c r="E749" s="63" t="s">
        <v>479</v>
      </c>
      <c r="F749" s="62" t="s">
        <v>1425</v>
      </c>
      <c r="G749" s="376"/>
      <c r="H749" s="158">
        <v>800</v>
      </c>
      <c r="I749" s="158">
        <v>800</v>
      </c>
    </row>
    <row r="750" spans="1:9" ht="12.75">
      <c r="A750" s="429" t="s">
        <v>1237</v>
      </c>
      <c r="B750" s="28"/>
      <c r="C750" s="29"/>
      <c r="D750" s="35"/>
      <c r="E750" s="29"/>
      <c r="G750" s="29"/>
      <c r="H750" s="158"/>
      <c r="I750" s="158"/>
    </row>
    <row r="751" spans="1:9" ht="12.75">
      <c r="A751" s="429" t="s">
        <v>1238</v>
      </c>
      <c r="B751" s="28"/>
      <c r="C751" s="32" t="s">
        <v>29</v>
      </c>
      <c r="D751" s="33" t="s">
        <v>121</v>
      </c>
      <c r="E751" s="34"/>
      <c r="F751" s="34"/>
      <c r="G751" s="34"/>
      <c r="H751" s="159">
        <f>SUM(H752+H756)</f>
        <v>48000</v>
      </c>
      <c r="I751" s="159">
        <f>SUM(I752+I756)</f>
        <v>70106</v>
      </c>
    </row>
    <row r="752" spans="1:9" ht="12.75">
      <c r="A752" s="429" t="s">
        <v>1239</v>
      </c>
      <c r="B752" s="28"/>
      <c r="C752" s="29"/>
      <c r="D752" s="75" t="s">
        <v>202</v>
      </c>
      <c r="E752" s="62" t="s">
        <v>1423</v>
      </c>
      <c r="F752" s="34"/>
      <c r="G752" s="31"/>
      <c r="H752" s="158">
        <v>48000</v>
      </c>
      <c r="I752" s="158">
        <f>SUM(I753:I755)</f>
        <v>70106</v>
      </c>
    </row>
    <row r="753" spans="1:9" ht="12.75">
      <c r="A753" s="429" t="s">
        <v>1240</v>
      </c>
      <c r="B753" s="28"/>
      <c r="C753" s="29"/>
      <c r="D753" s="75"/>
      <c r="E753" s="615" t="s">
        <v>6</v>
      </c>
      <c r="F753" s="63" t="s">
        <v>1841</v>
      </c>
      <c r="G753" s="31"/>
      <c r="H753" s="158"/>
      <c r="I753" s="158">
        <v>62500</v>
      </c>
    </row>
    <row r="754" spans="1:9" ht="25.5" customHeight="1">
      <c r="A754" s="429" t="s">
        <v>1241</v>
      </c>
      <c r="B754" s="28"/>
      <c r="C754" s="29"/>
      <c r="D754" s="75"/>
      <c r="E754" s="88" t="s">
        <v>6</v>
      </c>
      <c r="F754" s="745" t="s">
        <v>1816</v>
      </c>
      <c r="G754" s="746"/>
      <c r="H754" s="158"/>
      <c r="I754" s="158">
        <v>7106</v>
      </c>
    </row>
    <row r="755" spans="1:9" ht="12.75">
      <c r="A755" s="429" t="s">
        <v>1242</v>
      </c>
      <c r="B755" s="28"/>
      <c r="C755" s="29"/>
      <c r="D755" s="75"/>
      <c r="E755" s="453" t="s">
        <v>6</v>
      </c>
      <c r="F755" s="745" t="s">
        <v>1820</v>
      </c>
      <c r="G755" s="746"/>
      <c r="H755" s="158"/>
      <c r="I755" s="158">
        <v>500</v>
      </c>
    </row>
    <row r="756" spans="1:10" s="78" customFormat="1" ht="12.75">
      <c r="A756" s="429" t="s">
        <v>1243</v>
      </c>
      <c r="B756" s="74"/>
      <c r="C756" s="75"/>
      <c r="D756" s="75" t="s">
        <v>1431</v>
      </c>
      <c r="E756" s="63" t="s">
        <v>1436</v>
      </c>
      <c r="F756" s="63"/>
      <c r="G756" s="62"/>
      <c r="H756" s="163">
        <v>0</v>
      </c>
      <c r="I756" s="163">
        <v>0</v>
      </c>
      <c r="J756" s="83"/>
    </row>
    <row r="757" spans="1:10" s="78" customFormat="1" ht="13.5" thickBot="1">
      <c r="A757" s="430" t="s">
        <v>1244</v>
      </c>
      <c r="B757" s="122"/>
      <c r="C757" s="117"/>
      <c r="D757" s="117"/>
      <c r="E757" s="123"/>
      <c r="F757" s="123"/>
      <c r="G757" s="107"/>
      <c r="H757" s="176"/>
      <c r="I757" s="176"/>
      <c r="J757" s="83"/>
    </row>
    <row r="758" spans="1:10" s="83" customFormat="1" ht="13.5" thickBot="1">
      <c r="A758" s="431" t="s">
        <v>1245</v>
      </c>
      <c r="B758" s="743" t="s">
        <v>280</v>
      </c>
      <c r="C758" s="744"/>
      <c r="D758" s="744"/>
      <c r="E758" s="744"/>
      <c r="F758" s="744"/>
      <c r="G758" s="744"/>
      <c r="H758" s="390">
        <f>SUM(H760+H769)</f>
        <v>2270273</v>
      </c>
      <c r="I758" s="390">
        <f>SUM(I760+I769)</f>
        <v>2396335</v>
      </c>
      <c r="J758" s="670">
        <f>SUM(J728,I742)</f>
        <v>2396335</v>
      </c>
    </row>
    <row r="759" spans="1:10" s="24" customFormat="1" ht="12.75">
      <c r="A759" s="429" t="s">
        <v>1246</v>
      </c>
      <c r="B759" s="114"/>
      <c r="C759" s="115"/>
      <c r="D759" s="115"/>
      <c r="E759" s="115"/>
      <c r="F759" s="115"/>
      <c r="G759" s="115"/>
      <c r="H759" s="167"/>
      <c r="I759" s="167"/>
      <c r="J759" s="83"/>
    </row>
    <row r="760" spans="1:9" ht="12.75">
      <c r="A760" s="429" t="s">
        <v>1247</v>
      </c>
      <c r="B760" s="25"/>
      <c r="C760" s="32" t="s">
        <v>0</v>
      </c>
      <c r="D760" s="33" t="s">
        <v>203</v>
      </c>
      <c r="E760" s="34"/>
      <c r="F760" s="34"/>
      <c r="G760" s="34"/>
      <c r="H760" s="159">
        <f>SUM(H761:H764,H767)</f>
        <v>2222273</v>
      </c>
      <c r="I760" s="159">
        <f>SUM(I761:I764,I767)</f>
        <v>2317838</v>
      </c>
    </row>
    <row r="761" spans="1:9" ht="12.75">
      <c r="A761" s="429" t="s">
        <v>1248</v>
      </c>
      <c r="B761" s="28"/>
      <c r="C761" s="29"/>
      <c r="D761" s="75" t="s">
        <v>115</v>
      </c>
      <c r="E761" s="62" t="s">
        <v>10</v>
      </c>
      <c r="F761" s="34"/>
      <c r="G761" s="31"/>
      <c r="H761" s="158">
        <f aca="true" t="shared" si="10" ref="H761:I763">SUM(H731,H745)</f>
        <v>1002803</v>
      </c>
      <c r="I761" s="158">
        <f t="shared" si="10"/>
        <v>1015829</v>
      </c>
    </row>
    <row r="762" spans="1:9" ht="12.75">
      <c r="A762" s="429" t="s">
        <v>1249</v>
      </c>
      <c r="B762" s="28"/>
      <c r="C762" s="29"/>
      <c r="D762" s="75" t="s">
        <v>116</v>
      </c>
      <c r="E762" s="62" t="s">
        <v>14</v>
      </c>
      <c r="F762" s="34"/>
      <c r="G762" s="31"/>
      <c r="H762" s="158">
        <f t="shared" si="10"/>
        <v>258411</v>
      </c>
      <c r="I762" s="158">
        <f t="shared" si="10"/>
        <v>261426</v>
      </c>
    </row>
    <row r="763" spans="1:9" ht="12.75">
      <c r="A763" s="429" t="s">
        <v>1250</v>
      </c>
      <c r="B763" s="28"/>
      <c r="C763" s="29"/>
      <c r="D763" s="75" t="s">
        <v>207</v>
      </c>
      <c r="E763" s="62" t="s">
        <v>1422</v>
      </c>
      <c r="F763" s="34"/>
      <c r="G763" s="31"/>
      <c r="H763" s="158">
        <f t="shared" si="10"/>
        <v>956564</v>
      </c>
      <c r="I763" s="158">
        <f t="shared" si="10"/>
        <v>994387</v>
      </c>
    </row>
    <row r="764" spans="1:9" ht="12.75">
      <c r="A764" s="429" t="s">
        <v>1251</v>
      </c>
      <c r="B764" s="28"/>
      <c r="C764" s="29"/>
      <c r="D764" s="106" t="s">
        <v>208</v>
      </c>
      <c r="E764" s="77" t="s">
        <v>1424</v>
      </c>
      <c r="F764" s="34"/>
      <c r="G764" s="31"/>
      <c r="H764" s="158">
        <f>SUM(H748)</f>
        <v>800</v>
      </c>
      <c r="I764" s="158">
        <f>SUM(I765:I766)</f>
        <v>42501</v>
      </c>
    </row>
    <row r="765" spans="1:9" ht="12.75">
      <c r="A765" s="429" t="s">
        <v>1252</v>
      </c>
      <c r="B765" s="28"/>
      <c r="C765" s="29"/>
      <c r="D765" s="35"/>
      <c r="E765" s="63" t="s">
        <v>479</v>
      </c>
      <c r="F765" s="62" t="s">
        <v>1425</v>
      </c>
      <c r="G765" s="376"/>
      <c r="H765" s="158">
        <f>SUM(H749)</f>
        <v>800</v>
      </c>
      <c r="I765" s="158">
        <f>SUM(I749)</f>
        <v>800</v>
      </c>
    </row>
    <row r="766" spans="1:10" s="71" customFormat="1" ht="12.75">
      <c r="A766" s="611" t="s">
        <v>1253</v>
      </c>
      <c r="B766" s="70"/>
      <c r="C766" s="43"/>
      <c r="D766" s="43"/>
      <c r="E766" s="106" t="s">
        <v>1428</v>
      </c>
      <c r="F766" s="62" t="s">
        <v>1813</v>
      </c>
      <c r="G766" s="151"/>
      <c r="H766" s="164"/>
      <c r="I766" s="163">
        <f>SUM(I735)</f>
        <v>41701</v>
      </c>
      <c r="J766" s="673"/>
    </row>
    <row r="767" spans="1:9" ht="12.75">
      <c r="A767" s="429" t="s">
        <v>1254</v>
      </c>
      <c r="B767" s="28"/>
      <c r="C767" s="29"/>
      <c r="D767" s="75" t="s">
        <v>1430</v>
      </c>
      <c r="E767" s="31" t="s">
        <v>31</v>
      </c>
      <c r="F767" s="34"/>
      <c r="G767" s="31"/>
      <c r="H767" s="158">
        <f>SUM(H736)</f>
        <v>3695</v>
      </c>
      <c r="I767" s="158">
        <f>SUM(I736)</f>
        <v>3695</v>
      </c>
    </row>
    <row r="768" spans="1:9" ht="12.75">
      <c r="A768" s="429" t="s">
        <v>1255</v>
      </c>
      <c r="B768" s="28"/>
      <c r="C768" s="29"/>
      <c r="D768" s="35"/>
      <c r="E768" s="61"/>
      <c r="G768" s="66"/>
      <c r="H768" s="158"/>
      <c r="I768" s="158"/>
    </row>
    <row r="769" spans="1:9" s="83" customFormat="1" ht="12.75">
      <c r="A769" s="429" t="s">
        <v>1256</v>
      </c>
      <c r="B769" s="82"/>
      <c r="C769" s="32" t="s">
        <v>29</v>
      </c>
      <c r="D769" s="33" t="s">
        <v>121</v>
      </c>
      <c r="E769" s="33"/>
      <c r="F769" s="33"/>
      <c r="G769" s="33"/>
      <c r="H769" s="159">
        <f>SUM(H770:H771)</f>
        <v>48000</v>
      </c>
      <c r="I769" s="159">
        <f>SUM(I770:I771)</f>
        <v>78497</v>
      </c>
    </row>
    <row r="770" spans="1:9" ht="12.75">
      <c r="A770" s="429" t="s">
        <v>1257</v>
      </c>
      <c r="B770" s="28"/>
      <c r="C770" s="29"/>
      <c r="D770" s="75" t="s">
        <v>202</v>
      </c>
      <c r="E770" s="62" t="s">
        <v>1423</v>
      </c>
      <c r="F770" s="34"/>
      <c r="G770" s="31"/>
      <c r="H770" s="158">
        <f>SUM(H752+H739)</f>
        <v>48000</v>
      </c>
      <c r="I770" s="158">
        <f>SUM(I752+I739)</f>
        <v>73497</v>
      </c>
    </row>
    <row r="771" spans="1:9" ht="12.75">
      <c r="A771" s="429" t="s">
        <v>1258</v>
      </c>
      <c r="B771" s="28"/>
      <c r="C771" s="29"/>
      <c r="D771" s="106" t="s">
        <v>1431</v>
      </c>
      <c r="E771" s="77" t="s">
        <v>1436</v>
      </c>
      <c r="F771" s="34"/>
      <c r="G771" s="31"/>
      <c r="H771" s="158">
        <f>SUM(H756)</f>
        <v>0</v>
      </c>
      <c r="I771" s="158">
        <f>SUM(I756,I740)</f>
        <v>5000</v>
      </c>
    </row>
    <row r="772" spans="1:9" ht="13.5" thickBot="1">
      <c r="A772" s="430" t="s">
        <v>1259</v>
      </c>
      <c r="B772" s="39"/>
      <c r="C772" s="40"/>
      <c r="D772" s="40"/>
      <c r="E772" s="124"/>
      <c r="F772" s="125"/>
      <c r="G772" s="40"/>
      <c r="H772" s="162"/>
      <c r="I772" s="162"/>
    </row>
    <row r="773" spans="1:10" s="24" customFormat="1" ht="13.5" thickBot="1">
      <c r="A773" s="431" t="s">
        <v>1260</v>
      </c>
      <c r="B773" s="743" t="s">
        <v>74</v>
      </c>
      <c r="C773" s="744"/>
      <c r="D773" s="744"/>
      <c r="E773" s="744"/>
      <c r="F773" s="744"/>
      <c r="G773" s="744"/>
      <c r="H773" s="390">
        <f>SUM(H775+H786+H795+H797+H801+H803)</f>
        <v>5082222</v>
      </c>
      <c r="I773" s="390">
        <f>SUM(I775+I786+I795+I797+I801+I803)</f>
        <v>5438361</v>
      </c>
      <c r="J773" s="670">
        <f>SUM(J497,J758)</f>
        <v>5438361</v>
      </c>
    </row>
    <row r="774" spans="1:10" s="24" customFormat="1" ht="12.75">
      <c r="A774" s="429" t="s">
        <v>1261</v>
      </c>
      <c r="B774" s="25"/>
      <c r="C774" s="23"/>
      <c r="D774" s="23"/>
      <c r="E774" s="23"/>
      <c r="F774" s="23"/>
      <c r="G774" s="23"/>
      <c r="H774" s="169"/>
      <c r="I774" s="169"/>
      <c r="J774" s="83"/>
    </row>
    <row r="775" spans="1:9" s="83" customFormat="1" ht="12.75">
      <c r="A775" s="429" t="s">
        <v>1262</v>
      </c>
      <c r="B775" s="82"/>
      <c r="C775" s="32" t="s">
        <v>0</v>
      </c>
      <c r="D775" s="33" t="s">
        <v>203</v>
      </c>
      <c r="E775" s="33"/>
      <c r="F775" s="33"/>
      <c r="G775" s="33"/>
      <c r="H775" s="159">
        <f>SUM(H776:H779,H784)</f>
        <v>3624646</v>
      </c>
      <c r="I775" s="159">
        <f>SUM(I776:I779,I784)</f>
        <v>3834729</v>
      </c>
    </row>
    <row r="776" spans="1:9" ht="12.75">
      <c r="A776" s="429" t="s">
        <v>1263</v>
      </c>
      <c r="B776" s="28"/>
      <c r="C776" s="29"/>
      <c r="D776" s="75" t="s">
        <v>115</v>
      </c>
      <c r="E776" s="62" t="s">
        <v>10</v>
      </c>
      <c r="F776" s="34"/>
      <c r="G776" s="31"/>
      <c r="H776" s="158">
        <f aca="true" t="shared" si="11" ref="H776:I778">SUM(H761+H500)</f>
        <v>1286243</v>
      </c>
      <c r="I776" s="158">
        <f t="shared" si="11"/>
        <v>1301056</v>
      </c>
    </row>
    <row r="777" spans="1:9" ht="12.75">
      <c r="A777" s="429" t="s">
        <v>1264</v>
      </c>
      <c r="B777" s="28"/>
      <c r="C777" s="29"/>
      <c r="D777" s="75" t="s">
        <v>116</v>
      </c>
      <c r="E777" s="62" t="s">
        <v>14</v>
      </c>
      <c r="F777" s="34"/>
      <c r="G777" s="31"/>
      <c r="H777" s="158">
        <f t="shared" si="11"/>
        <v>336553</v>
      </c>
      <c r="I777" s="158">
        <f t="shared" si="11"/>
        <v>340050</v>
      </c>
    </row>
    <row r="778" spans="1:9" ht="12.75">
      <c r="A778" s="429" t="s">
        <v>1265</v>
      </c>
      <c r="B778" s="28"/>
      <c r="C778" s="29"/>
      <c r="D778" s="75" t="s">
        <v>207</v>
      </c>
      <c r="E778" s="62" t="s">
        <v>1422</v>
      </c>
      <c r="F778" s="34"/>
      <c r="G778" s="31"/>
      <c r="H778" s="158">
        <f t="shared" si="11"/>
        <v>1591110</v>
      </c>
      <c r="I778" s="158">
        <f t="shared" si="11"/>
        <v>1636241</v>
      </c>
    </row>
    <row r="779" spans="1:9" ht="12.75">
      <c r="A779" s="429" t="s">
        <v>1266</v>
      </c>
      <c r="B779" s="28"/>
      <c r="C779" s="29"/>
      <c r="D779" s="75" t="s">
        <v>208</v>
      </c>
      <c r="E779" s="62" t="s">
        <v>1424</v>
      </c>
      <c r="F779" s="34"/>
      <c r="G779" s="31"/>
      <c r="H779" s="158">
        <f>SUM(H780:H783)</f>
        <v>406970</v>
      </c>
      <c r="I779" s="158">
        <f>SUM(I780:I783)</f>
        <v>553612</v>
      </c>
    </row>
    <row r="780" spans="1:9" ht="12.75">
      <c r="A780" s="429" t="s">
        <v>1267</v>
      </c>
      <c r="B780" s="28"/>
      <c r="C780" s="29"/>
      <c r="D780" s="75"/>
      <c r="E780" s="62" t="s">
        <v>421</v>
      </c>
      <c r="F780" s="63" t="s">
        <v>1449</v>
      </c>
      <c r="G780" s="31"/>
      <c r="H780" s="158">
        <f>SUM(H504)</f>
        <v>151445</v>
      </c>
      <c r="I780" s="158">
        <f>SUM(I504)</f>
        <v>149028</v>
      </c>
    </row>
    <row r="781" spans="1:9" ht="12.75">
      <c r="A781" s="429" t="s">
        <v>1268</v>
      </c>
      <c r="B781" s="28"/>
      <c r="C781" s="29"/>
      <c r="D781" s="75"/>
      <c r="E781" s="62" t="s">
        <v>479</v>
      </c>
      <c r="F781" s="63" t="s">
        <v>1425</v>
      </c>
      <c r="G781" s="31"/>
      <c r="H781" s="158">
        <f>SUM(H505,H765)</f>
        <v>86954</v>
      </c>
      <c r="I781" s="158">
        <f>SUM(I505,I765)</f>
        <v>149139</v>
      </c>
    </row>
    <row r="782" spans="1:9" ht="12.75">
      <c r="A782" s="429" t="s">
        <v>1269</v>
      </c>
      <c r="B782" s="28"/>
      <c r="C782" s="29"/>
      <c r="D782" s="75"/>
      <c r="E782" s="62" t="s">
        <v>1426</v>
      </c>
      <c r="F782" s="63" t="s">
        <v>1427</v>
      </c>
      <c r="G782" s="31"/>
      <c r="H782" s="158">
        <f>SUM(H506)</f>
        <v>168571</v>
      </c>
      <c r="I782" s="158">
        <f>SUM(I506)</f>
        <v>168978</v>
      </c>
    </row>
    <row r="783" spans="1:9" ht="12.75">
      <c r="A783" s="429" t="s">
        <v>1270</v>
      </c>
      <c r="B783" s="28"/>
      <c r="C783" s="29"/>
      <c r="D783" s="75"/>
      <c r="E783" s="62" t="s">
        <v>1428</v>
      </c>
      <c r="F783" s="63" t="s">
        <v>1429</v>
      </c>
      <c r="G783" s="31"/>
      <c r="H783" s="158">
        <f>SUM(H507)</f>
        <v>0</v>
      </c>
      <c r="I783" s="158">
        <f>SUM(I507,I766)</f>
        <v>86467</v>
      </c>
    </row>
    <row r="784" spans="1:9" ht="12.75">
      <c r="A784" s="429" t="s">
        <v>1271</v>
      </c>
      <c r="B784" s="28"/>
      <c r="C784" s="29"/>
      <c r="D784" s="75" t="s">
        <v>1430</v>
      </c>
      <c r="E784" s="31" t="s">
        <v>31</v>
      </c>
      <c r="F784" s="34"/>
      <c r="G784" s="31"/>
      <c r="H784" s="158">
        <f>SUM(H767+H508)</f>
        <v>3770</v>
      </c>
      <c r="I784" s="158">
        <f>SUM(I767+I508)</f>
        <v>3770</v>
      </c>
    </row>
    <row r="785" spans="1:9" ht="12.75">
      <c r="A785" s="429" t="s">
        <v>1272</v>
      </c>
      <c r="B785" s="28"/>
      <c r="C785" s="29"/>
      <c r="D785" s="29"/>
      <c r="E785" s="29"/>
      <c r="G785" s="29"/>
      <c r="H785" s="158"/>
      <c r="I785" s="158"/>
    </row>
    <row r="786" spans="1:9" s="83" customFormat="1" ht="12.75">
      <c r="A786" s="429" t="s">
        <v>1273</v>
      </c>
      <c r="B786" s="82"/>
      <c r="C786" s="32" t="s">
        <v>29</v>
      </c>
      <c r="D786" s="33" t="s">
        <v>121</v>
      </c>
      <c r="E786" s="33"/>
      <c r="F786" s="33"/>
      <c r="G786" s="33"/>
      <c r="H786" s="159">
        <f>SUM(H787:H789,H793)</f>
        <v>331877</v>
      </c>
      <c r="I786" s="159">
        <f>SUM(I787:I789,I793)</f>
        <v>761017</v>
      </c>
    </row>
    <row r="787" spans="1:9" ht="12.75">
      <c r="A787" s="429" t="s">
        <v>1274</v>
      </c>
      <c r="B787" s="28"/>
      <c r="C787" s="29"/>
      <c r="D787" s="75" t="s">
        <v>202</v>
      </c>
      <c r="E787" s="62" t="s">
        <v>1423</v>
      </c>
      <c r="F787" s="34"/>
      <c r="G787" s="31"/>
      <c r="H787" s="158">
        <f>SUM(H770+H511)</f>
        <v>173665</v>
      </c>
      <c r="I787" s="158">
        <f>SUM(I770+I511)</f>
        <v>242378</v>
      </c>
    </row>
    <row r="788" spans="1:9" ht="12.75">
      <c r="A788" s="429" t="s">
        <v>1275</v>
      </c>
      <c r="B788" s="28"/>
      <c r="C788" s="29"/>
      <c r="D788" s="75" t="s">
        <v>1431</v>
      </c>
      <c r="E788" s="62" t="s">
        <v>1436</v>
      </c>
      <c r="F788" s="34"/>
      <c r="G788" s="31"/>
      <c r="H788" s="158">
        <f>SUM(H771+H512)</f>
        <v>44462</v>
      </c>
      <c r="I788" s="158">
        <f>SUM(I771+I512)</f>
        <v>437889</v>
      </c>
    </row>
    <row r="789" spans="1:9" ht="12.75">
      <c r="A789" s="429" t="s">
        <v>1276</v>
      </c>
      <c r="B789" s="28"/>
      <c r="C789" s="29"/>
      <c r="D789" s="75" t="s">
        <v>445</v>
      </c>
      <c r="E789" s="63" t="s">
        <v>1432</v>
      </c>
      <c r="F789" s="34"/>
      <c r="G789" s="34"/>
      <c r="H789" s="158">
        <f>SUM(H790:H792)</f>
        <v>41750</v>
      </c>
      <c r="I789" s="158">
        <f>SUM(I790:I792)</f>
        <v>68750</v>
      </c>
    </row>
    <row r="790" spans="1:9" ht="12.75">
      <c r="A790" s="429" t="s">
        <v>1277</v>
      </c>
      <c r="B790" s="28"/>
      <c r="C790" s="29"/>
      <c r="D790" s="75"/>
      <c r="E790" s="63" t="s">
        <v>447</v>
      </c>
      <c r="F790" s="63" t="s">
        <v>1433</v>
      </c>
      <c r="G790" s="34"/>
      <c r="H790" s="158">
        <f aca="true" t="shared" si="12" ref="H790:I793">SUM(H514)</f>
        <v>41750</v>
      </c>
      <c r="I790" s="158">
        <f t="shared" si="12"/>
        <v>66750</v>
      </c>
    </row>
    <row r="791" spans="1:9" ht="12.75">
      <c r="A791" s="429" t="s">
        <v>1278</v>
      </c>
      <c r="B791" s="28"/>
      <c r="C791" s="29"/>
      <c r="D791" s="75"/>
      <c r="E791" s="63" t="s">
        <v>456</v>
      </c>
      <c r="F791" s="63" t="s">
        <v>129</v>
      </c>
      <c r="G791" s="34"/>
      <c r="H791" s="158">
        <f t="shared" si="12"/>
        <v>0</v>
      </c>
      <c r="I791" s="158">
        <f t="shared" si="12"/>
        <v>2000</v>
      </c>
    </row>
    <row r="792" spans="1:9" ht="12.75">
      <c r="A792" s="429" t="s">
        <v>1279</v>
      </c>
      <c r="B792" s="28"/>
      <c r="C792" s="29"/>
      <c r="D792" s="75"/>
      <c r="E792" s="63" t="s">
        <v>1434</v>
      </c>
      <c r="F792" s="63" t="s">
        <v>1435</v>
      </c>
      <c r="G792" s="34"/>
      <c r="H792" s="158">
        <f t="shared" si="12"/>
        <v>0</v>
      </c>
      <c r="I792" s="158">
        <f t="shared" si="12"/>
        <v>0</v>
      </c>
    </row>
    <row r="793" spans="1:9" ht="12.75">
      <c r="A793" s="429" t="s">
        <v>1280</v>
      </c>
      <c r="B793" s="28"/>
      <c r="C793" s="29"/>
      <c r="D793" s="106" t="s">
        <v>1461</v>
      </c>
      <c r="E793" s="77" t="s">
        <v>1462</v>
      </c>
      <c r="F793" s="31"/>
      <c r="G793" s="252"/>
      <c r="H793" s="158">
        <f t="shared" si="12"/>
        <v>72000</v>
      </c>
      <c r="I793" s="158">
        <f t="shared" si="12"/>
        <v>12000</v>
      </c>
    </row>
    <row r="794" spans="1:9" ht="12.75">
      <c r="A794" s="429" t="s">
        <v>1281</v>
      </c>
      <c r="B794" s="28"/>
      <c r="C794" s="29"/>
      <c r="D794" s="29"/>
      <c r="E794" s="29"/>
      <c r="G794" s="29"/>
      <c r="H794" s="158"/>
      <c r="I794" s="158"/>
    </row>
    <row r="795" spans="1:9" s="83" customFormat="1" ht="12.75">
      <c r="A795" s="429" t="s">
        <v>1282</v>
      </c>
      <c r="B795" s="82"/>
      <c r="C795" s="32" t="s">
        <v>32</v>
      </c>
      <c r="D795" s="33" t="s">
        <v>1437</v>
      </c>
      <c r="E795" s="33"/>
      <c r="F795" s="33"/>
      <c r="G795" s="33"/>
      <c r="H795" s="159">
        <f>H519</f>
        <v>4000</v>
      </c>
      <c r="I795" s="159">
        <f>I519</f>
        <v>4000</v>
      </c>
    </row>
    <row r="796" spans="1:9" s="83" customFormat="1" ht="12.75">
      <c r="A796" s="429" t="s">
        <v>1283</v>
      </c>
      <c r="B796" s="82"/>
      <c r="C796" s="46"/>
      <c r="D796" s="46"/>
      <c r="E796" s="46"/>
      <c r="G796" s="46"/>
      <c r="H796" s="159"/>
      <c r="I796" s="159"/>
    </row>
    <row r="797" spans="1:9" s="83" customFormat="1" ht="12.75">
      <c r="A797" s="429" t="s">
        <v>1284</v>
      </c>
      <c r="B797" s="82"/>
      <c r="C797" s="32" t="s">
        <v>40</v>
      </c>
      <c r="D797" s="33" t="s">
        <v>1445</v>
      </c>
      <c r="E797" s="33"/>
      <c r="F797" s="33"/>
      <c r="G797" s="33"/>
      <c r="H797" s="159">
        <f>SUM(H798:H799)</f>
        <v>506692</v>
      </c>
      <c r="I797" s="159">
        <f>SUM(I798:I799)</f>
        <v>183023</v>
      </c>
    </row>
    <row r="798" spans="1:9" s="83" customFormat="1" ht="12.75">
      <c r="A798" s="429" t="s">
        <v>1285</v>
      </c>
      <c r="B798" s="82"/>
      <c r="C798" s="32"/>
      <c r="D798" s="372" t="s">
        <v>119</v>
      </c>
      <c r="E798" s="63" t="s">
        <v>1446</v>
      </c>
      <c r="F798" s="254"/>
      <c r="G798" s="448"/>
      <c r="H798" s="163">
        <f>SUM(H522)</f>
        <v>423669</v>
      </c>
      <c r="I798" s="163">
        <f>SUM(I522)</f>
        <v>100000</v>
      </c>
    </row>
    <row r="799" spans="1:9" s="83" customFormat="1" ht="12.75">
      <c r="A799" s="429" t="s">
        <v>1286</v>
      </c>
      <c r="B799" s="82"/>
      <c r="C799" s="32"/>
      <c r="D799" s="84" t="s">
        <v>472</v>
      </c>
      <c r="E799" s="62" t="s">
        <v>1447</v>
      </c>
      <c r="F799" s="254"/>
      <c r="G799" s="448"/>
      <c r="H799" s="163">
        <f>SUM(H523)</f>
        <v>83023</v>
      </c>
      <c r="I799" s="163">
        <f>SUM(I523)</f>
        <v>83023</v>
      </c>
    </row>
    <row r="800" spans="1:9" s="83" customFormat="1" ht="12.75">
      <c r="A800" s="429" t="s">
        <v>1287</v>
      </c>
      <c r="B800" s="82"/>
      <c r="C800" s="46"/>
      <c r="D800" s="46"/>
      <c r="E800" s="46"/>
      <c r="G800" s="46"/>
      <c r="H800" s="159"/>
      <c r="I800" s="159"/>
    </row>
    <row r="801" spans="1:9" s="83" customFormat="1" ht="12.75">
      <c r="A801" s="429" t="s">
        <v>1288</v>
      </c>
      <c r="B801" s="82"/>
      <c r="C801" s="32" t="s">
        <v>80</v>
      </c>
      <c r="D801" s="33" t="s">
        <v>28</v>
      </c>
      <c r="E801" s="33"/>
      <c r="F801" s="33"/>
      <c r="G801" s="33"/>
      <c r="H801" s="159">
        <f>H525</f>
        <v>30000</v>
      </c>
      <c r="I801" s="159">
        <f>I525</f>
        <v>26134</v>
      </c>
    </row>
    <row r="802" spans="1:9" s="83" customFormat="1" ht="12.75">
      <c r="A802" s="429" t="s">
        <v>1289</v>
      </c>
      <c r="B802" s="82"/>
      <c r="C802" s="46"/>
      <c r="D802" s="46"/>
      <c r="E802" s="46"/>
      <c r="G802" s="46"/>
      <c r="H802" s="159"/>
      <c r="I802" s="159"/>
    </row>
    <row r="803" spans="1:9" s="83" customFormat="1" ht="12.75">
      <c r="A803" s="429" t="s">
        <v>1290</v>
      </c>
      <c r="B803" s="82"/>
      <c r="C803" s="32" t="s">
        <v>81</v>
      </c>
      <c r="D803" s="33" t="s">
        <v>17</v>
      </c>
      <c r="E803" s="33"/>
      <c r="F803" s="33"/>
      <c r="G803" s="33"/>
      <c r="H803" s="159">
        <f>SUM(H804:H805)</f>
        <v>585007</v>
      </c>
      <c r="I803" s="159">
        <f>SUM(I804:I805)</f>
        <v>629458</v>
      </c>
    </row>
    <row r="804" spans="1:9" s="83" customFormat="1" ht="12.75">
      <c r="A804" s="449" t="s">
        <v>1291</v>
      </c>
      <c r="B804" s="82"/>
      <c r="C804" s="32"/>
      <c r="D804" s="369" t="s">
        <v>1448</v>
      </c>
      <c r="E804" s="62" t="s">
        <v>87</v>
      </c>
      <c r="F804" s="254"/>
      <c r="G804" s="448"/>
      <c r="H804" s="201">
        <f>SUM(H528)</f>
        <v>70684</v>
      </c>
      <c r="I804" s="201">
        <f>SUM(I528)</f>
        <v>56217</v>
      </c>
    </row>
    <row r="805" spans="1:9" s="83" customFormat="1" ht="12.75">
      <c r="A805" s="449" t="s">
        <v>1292</v>
      </c>
      <c r="B805" s="82"/>
      <c r="C805" s="32"/>
      <c r="D805" s="75" t="s">
        <v>209</v>
      </c>
      <c r="E805" s="233" t="s">
        <v>88</v>
      </c>
      <c r="F805" s="254"/>
      <c r="G805" s="448"/>
      <c r="H805" s="201">
        <f>SUM(H529)</f>
        <v>514323</v>
      </c>
      <c r="I805" s="201">
        <f>SUM(I529)</f>
        <v>573241</v>
      </c>
    </row>
    <row r="806" spans="1:9" s="83" customFormat="1" ht="13.5" thickBot="1">
      <c r="A806" s="430" t="s">
        <v>1293</v>
      </c>
      <c r="B806" s="96"/>
      <c r="C806" s="97"/>
      <c r="D806" s="97"/>
      <c r="E806" s="97"/>
      <c r="F806" s="97"/>
      <c r="G806" s="97"/>
      <c r="H806" s="177"/>
      <c r="I806" s="177"/>
    </row>
    <row r="807" ht="12.75">
      <c r="A807" s="74"/>
    </row>
    <row r="808" ht="12.75">
      <c r="A808" s="74"/>
    </row>
    <row r="809" ht="12.75">
      <c r="A809" s="74"/>
    </row>
    <row r="810" ht="12.75">
      <c r="A810" s="74"/>
    </row>
    <row r="811" ht="12.75">
      <c r="A811" s="74"/>
    </row>
    <row r="812" ht="12.75">
      <c r="A812" s="74"/>
    </row>
    <row r="813" ht="12.75">
      <c r="A813" s="74"/>
    </row>
    <row r="814" ht="12.75">
      <c r="A814" s="74"/>
    </row>
    <row r="815" ht="12.75">
      <c r="A815" s="74"/>
    </row>
    <row r="816" ht="12.75">
      <c r="A816" s="74"/>
    </row>
    <row r="817" ht="12.75">
      <c r="A817" s="74"/>
    </row>
    <row r="818" ht="12.75">
      <c r="A818" s="74"/>
    </row>
    <row r="819" ht="12.75">
      <c r="A819" s="74"/>
    </row>
    <row r="820" ht="12.75">
      <c r="A820" s="74"/>
    </row>
    <row r="821" ht="12.75">
      <c r="A821" s="74"/>
    </row>
    <row r="822" ht="12.75">
      <c r="A822" s="74"/>
    </row>
    <row r="823" ht="12.75">
      <c r="A823" s="74"/>
    </row>
    <row r="824" ht="12.75">
      <c r="A824" s="74"/>
    </row>
    <row r="825" ht="12.75">
      <c r="A825" s="74"/>
    </row>
    <row r="826" ht="12.75">
      <c r="A826" s="74"/>
    </row>
    <row r="827" ht="12.75">
      <c r="A827" s="74"/>
    </row>
    <row r="828" ht="12.75">
      <c r="A828" s="74"/>
    </row>
    <row r="829" ht="12.75">
      <c r="A829" s="74"/>
    </row>
    <row r="830" ht="12.75">
      <c r="A830" s="74"/>
    </row>
    <row r="831" ht="12.75">
      <c r="A831" s="74"/>
    </row>
    <row r="832" ht="12.75">
      <c r="A832" s="74"/>
    </row>
    <row r="833" ht="12.75">
      <c r="A833" s="74"/>
    </row>
    <row r="834" ht="12.75">
      <c r="A834" s="74"/>
    </row>
    <row r="835" ht="12.75">
      <c r="A835" s="74"/>
    </row>
    <row r="836" ht="12.75">
      <c r="A836" s="74"/>
    </row>
    <row r="837" ht="12.75">
      <c r="A837" s="74"/>
    </row>
    <row r="838" ht="12.75">
      <c r="A838" s="74"/>
    </row>
    <row r="839" ht="12.75">
      <c r="A839" s="74"/>
    </row>
    <row r="840" ht="12.75">
      <c r="A840" s="74"/>
    </row>
    <row r="841" ht="12.75">
      <c r="A841" s="74"/>
    </row>
    <row r="842" ht="12.75">
      <c r="A842" s="74"/>
    </row>
    <row r="843" ht="12.75">
      <c r="A843" s="74"/>
    </row>
    <row r="844" ht="12.75">
      <c r="A844" s="74"/>
    </row>
    <row r="845" ht="12.75">
      <c r="A845" s="74"/>
    </row>
    <row r="846" ht="12.75">
      <c r="A846" s="74"/>
    </row>
    <row r="847" ht="12.75">
      <c r="A847" s="74"/>
    </row>
    <row r="848" ht="12.75">
      <c r="A848" s="74"/>
    </row>
    <row r="849" ht="12.75">
      <c r="A849" s="74"/>
    </row>
    <row r="850" ht="12.75">
      <c r="A850" s="74"/>
    </row>
    <row r="851" ht="12.75">
      <c r="A851" s="74"/>
    </row>
    <row r="852" ht="12.75">
      <c r="A852" s="74"/>
    </row>
    <row r="853" ht="12.75">
      <c r="A853" s="74"/>
    </row>
    <row r="854" ht="12.75">
      <c r="A854" s="74"/>
    </row>
    <row r="855" ht="12.75">
      <c r="A855" s="74"/>
    </row>
    <row r="856" ht="12.75">
      <c r="A856" s="74"/>
    </row>
    <row r="857" ht="12.75">
      <c r="A857" s="74"/>
    </row>
    <row r="858" ht="12.75">
      <c r="A858" s="74"/>
    </row>
    <row r="859" ht="12.75">
      <c r="A859" s="74"/>
    </row>
    <row r="860" ht="12.75">
      <c r="A860" s="74"/>
    </row>
    <row r="861" ht="12.75">
      <c r="A861" s="74"/>
    </row>
    <row r="862" ht="12.75">
      <c r="A862" s="74"/>
    </row>
    <row r="863" ht="12.75">
      <c r="A863" s="74"/>
    </row>
    <row r="864" ht="12.75">
      <c r="A864" s="74"/>
    </row>
    <row r="865" ht="12.75">
      <c r="A865" s="74"/>
    </row>
    <row r="866" ht="12.75">
      <c r="A866" s="74"/>
    </row>
    <row r="867" ht="12.75">
      <c r="A867" s="74"/>
    </row>
    <row r="868" ht="12.75">
      <c r="A868" s="74"/>
    </row>
    <row r="869" ht="12.75">
      <c r="A869" s="74"/>
    </row>
    <row r="870" ht="12.75">
      <c r="A870" s="74"/>
    </row>
    <row r="871" ht="12.75">
      <c r="A871" s="74"/>
    </row>
    <row r="872" ht="12.75">
      <c r="A872" s="74"/>
    </row>
    <row r="873" ht="12.75">
      <c r="A873" s="74"/>
    </row>
    <row r="874" ht="12.75">
      <c r="A874" s="74"/>
    </row>
    <row r="875" ht="12.75">
      <c r="A875" s="74"/>
    </row>
    <row r="876" ht="12.75">
      <c r="A876" s="74"/>
    </row>
    <row r="877" ht="12.75">
      <c r="A877" s="74"/>
    </row>
    <row r="878" ht="12.75">
      <c r="A878" s="74"/>
    </row>
    <row r="879" ht="12.75">
      <c r="A879" s="74"/>
    </row>
    <row r="880" ht="12.75">
      <c r="A880" s="74"/>
    </row>
    <row r="881" ht="12.75">
      <c r="A881" s="74"/>
    </row>
    <row r="882" ht="12.75">
      <c r="A882" s="74"/>
    </row>
    <row r="883" ht="12.75">
      <c r="A883" s="74"/>
    </row>
    <row r="884" ht="12.75">
      <c r="A884" s="74"/>
    </row>
    <row r="885" ht="12.75">
      <c r="A885" s="74"/>
    </row>
    <row r="886" ht="12.75">
      <c r="A886" s="74"/>
    </row>
    <row r="887" ht="12.75">
      <c r="A887" s="74"/>
    </row>
    <row r="888" ht="12.75">
      <c r="A888" s="74"/>
    </row>
    <row r="889" ht="12.75">
      <c r="A889" s="74"/>
    </row>
    <row r="890" ht="12.75">
      <c r="A890" s="74"/>
    </row>
    <row r="891" ht="12.75">
      <c r="A891" s="74"/>
    </row>
    <row r="892" ht="12.75">
      <c r="A892" s="74"/>
    </row>
    <row r="893" ht="12.75">
      <c r="A893" s="74"/>
    </row>
    <row r="894" ht="12.75">
      <c r="A894" s="74"/>
    </row>
    <row r="895" ht="12.75">
      <c r="A895" s="74"/>
    </row>
    <row r="896" ht="12.75">
      <c r="A896" s="74"/>
    </row>
    <row r="897" ht="12.75">
      <c r="A897" s="74"/>
    </row>
    <row r="898" ht="12.75">
      <c r="A898" s="74"/>
    </row>
    <row r="899" ht="12.75">
      <c r="A899" s="74"/>
    </row>
    <row r="900" ht="12.75">
      <c r="A900" s="74"/>
    </row>
    <row r="901" ht="12.75">
      <c r="A901" s="74"/>
    </row>
    <row r="902" ht="12.75">
      <c r="A902" s="74"/>
    </row>
    <row r="903" ht="12.75">
      <c r="A903" s="74"/>
    </row>
    <row r="904" ht="12.75">
      <c r="A904" s="74"/>
    </row>
    <row r="905" ht="12.75">
      <c r="A905" s="74"/>
    </row>
    <row r="906" ht="12.75">
      <c r="A906" s="74"/>
    </row>
    <row r="907" ht="12.75">
      <c r="A907" s="74"/>
    </row>
    <row r="908" ht="12.75">
      <c r="A908" s="74"/>
    </row>
    <row r="909" ht="12.75">
      <c r="A909" s="74"/>
    </row>
    <row r="910" ht="12.75">
      <c r="A910" s="74"/>
    </row>
    <row r="911" ht="12.75">
      <c r="A911" s="74"/>
    </row>
    <row r="912" ht="12.75">
      <c r="A912" s="74"/>
    </row>
    <row r="913" ht="12.75">
      <c r="A913" s="74"/>
    </row>
    <row r="914" ht="12.75">
      <c r="A914" s="74"/>
    </row>
    <row r="915" ht="12.75">
      <c r="A915" s="74"/>
    </row>
    <row r="916" ht="12.75">
      <c r="A916" s="74"/>
    </row>
    <row r="917" ht="12.75">
      <c r="A917" s="74"/>
    </row>
    <row r="918" ht="12.75">
      <c r="A918" s="74"/>
    </row>
    <row r="919" ht="12.75">
      <c r="A919" s="74"/>
    </row>
    <row r="920" ht="12.75">
      <c r="A920" s="74"/>
    </row>
    <row r="921" ht="12.75">
      <c r="A921" s="74"/>
    </row>
    <row r="922" ht="12.75">
      <c r="A922" s="74"/>
    </row>
    <row r="923" ht="12.75">
      <c r="A923" s="74"/>
    </row>
    <row r="924" ht="12.75">
      <c r="A924" s="74"/>
    </row>
    <row r="925" ht="12.75">
      <c r="A925" s="74"/>
    </row>
    <row r="926" ht="12.75">
      <c r="A926" s="74"/>
    </row>
    <row r="927" ht="12.75">
      <c r="A927" s="74"/>
    </row>
    <row r="928" ht="12.75">
      <c r="A928" s="74"/>
    </row>
    <row r="929" ht="12.75">
      <c r="A929" s="74"/>
    </row>
    <row r="930" ht="12.75">
      <c r="A930" s="74"/>
    </row>
    <row r="931" ht="12.75">
      <c r="A931" s="74"/>
    </row>
    <row r="932" ht="12.75">
      <c r="A932" s="74"/>
    </row>
    <row r="933" ht="12.75">
      <c r="A933" s="74"/>
    </row>
    <row r="934" ht="12.75">
      <c r="A934" s="74"/>
    </row>
    <row r="935" ht="12.75">
      <c r="A935" s="74"/>
    </row>
    <row r="936" ht="12.75">
      <c r="A936" s="74"/>
    </row>
    <row r="937" ht="12.75">
      <c r="A937" s="74"/>
    </row>
    <row r="938" ht="12.75">
      <c r="A938" s="74"/>
    </row>
    <row r="939" ht="12.75">
      <c r="A939" s="74"/>
    </row>
    <row r="940" ht="12.75">
      <c r="A940" s="74"/>
    </row>
    <row r="941" ht="12.75">
      <c r="A941" s="74"/>
    </row>
    <row r="942" ht="12.75">
      <c r="A942" s="74"/>
    </row>
    <row r="943" ht="12.75">
      <c r="A943" s="74"/>
    </row>
    <row r="944" ht="12.75">
      <c r="A944" s="74"/>
    </row>
    <row r="945" ht="12.75">
      <c r="A945" s="74"/>
    </row>
    <row r="946" ht="12.75">
      <c r="A946" s="74"/>
    </row>
    <row r="947" ht="12.75">
      <c r="A947" s="74"/>
    </row>
    <row r="948" ht="12.75">
      <c r="A948" s="74"/>
    </row>
    <row r="949" ht="12.75">
      <c r="A949" s="74"/>
    </row>
    <row r="950" ht="12.75">
      <c r="A950" s="74"/>
    </row>
    <row r="951" ht="12.75">
      <c r="A951" s="74"/>
    </row>
    <row r="952" ht="12.75">
      <c r="A952" s="74"/>
    </row>
    <row r="953" ht="12.75">
      <c r="A953" s="74"/>
    </row>
    <row r="954" ht="12.75">
      <c r="A954" s="74"/>
    </row>
    <row r="955" ht="12.75">
      <c r="A955" s="74"/>
    </row>
    <row r="956" ht="12.75">
      <c r="A956" s="74"/>
    </row>
    <row r="957" ht="12.75">
      <c r="A957" s="74"/>
    </row>
    <row r="958" ht="12.75">
      <c r="A958" s="74"/>
    </row>
    <row r="959" ht="12.75">
      <c r="A959" s="74"/>
    </row>
    <row r="960" ht="12.75">
      <c r="A960" s="74"/>
    </row>
    <row r="961" ht="12.75">
      <c r="A961" s="74"/>
    </row>
    <row r="962" ht="12.75">
      <c r="A962" s="74"/>
    </row>
    <row r="963" ht="12.75">
      <c r="A963" s="74"/>
    </row>
    <row r="964" ht="12.75">
      <c r="A964" s="74"/>
    </row>
    <row r="965" ht="12.75">
      <c r="A965" s="74"/>
    </row>
    <row r="966" ht="12.75">
      <c r="A966" s="74"/>
    </row>
    <row r="967" ht="12.75">
      <c r="A967" s="74"/>
    </row>
    <row r="968" ht="12.75">
      <c r="A968" s="74"/>
    </row>
    <row r="969" ht="12.75">
      <c r="A969" s="74"/>
    </row>
    <row r="970" ht="12.75">
      <c r="A970" s="74"/>
    </row>
    <row r="971" ht="12.75">
      <c r="A971" s="74"/>
    </row>
    <row r="972" ht="12.75">
      <c r="A972" s="74"/>
    </row>
    <row r="973" ht="12.75">
      <c r="A973" s="74"/>
    </row>
    <row r="974" ht="12.75">
      <c r="A974" s="74"/>
    </row>
    <row r="975" ht="12.75">
      <c r="A975" s="74"/>
    </row>
    <row r="976" ht="12.75">
      <c r="A976" s="74"/>
    </row>
    <row r="977" ht="12.75">
      <c r="A977" s="74"/>
    </row>
    <row r="978" ht="12.75">
      <c r="A978" s="74"/>
    </row>
    <row r="979" ht="12.75">
      <c r="A979" s="74"/>
    </row>
    <row r="980" ht="12.75">
      <c r="A980" s="74"/>
    </row>
    <row r="981" ht="12.75">
      <c r="A981" s="74"/>
    </row>
    <row r="982" ht="12.75">
      <c r="A982" s="74"/>
    </row>
    <row r="983" ht="12.75">
      <c r="A983" s="74"/>
    </row>
    <row r="984" ht="12.75">
      <c r="A984" s="74"/>
    </row>
    <row r="985" ht="12.75">
      <c r="A985" s="74"/>
    </row>
    <row r="986" ht="12.75">
      <c r="A986" s="74"/>
    </row>
    <row r="987" ht="12.75">
      <c r="A987" s="74"/>
    </row>
    <row r="988" ht="12.75">
      <c r="A988" s="74"/>
    </row>
    <row r="989" ht="12.75">
      <c r="A989" s="74"/>
    </row>
    <row r="990" ht="12.75">
      <c r="A990" s="74"/>
    </row>
    <row r="991" ht="12.75">
      <c r="A991" s="74"/>
    </row>
    <row r="992" ht="12.75">
      <c r="A992" s="74"/>
    </row>
    <row r="993" ht="12.75">
      <c r="A993" s="74"/>
    </row>
    <row r="994" ht="12.75">
      <c r="A994" s="74"/>
    </row>
    <row r="995" ht="12.75">
      <c r="A995" s="74"/>
    </row>
    <row r="996" ht="12.75">
      <c r="A996" s="74"/>
    </row>
    <row r="997" ht="12.75">
      <c r="A997" s="74"/>
    </row>
    <row r="998" ht="12.75">
      <c r="A998" s="74"/>
    </row>
    <row r="999" ht="12.75">
      <c r="A999" s="74"/>
    </row>
    <row r="1000" ht="12.75">
      <c r="A1000" s="74"/>
    </row>
    <row r="1001" ht="12.75">
      <c r="A1001" s="74"/>
    </row>
    <row r="1002" ht="12.75">
      <c r="A1002" s="74"/>
    </row>
    <row r="1003" ht="12.75">
      <c r="A1003" s="74"/>
    </row>
    <row r="1004" ht="12.75">
      <c r="A1004" s="74"/>
    </row>
    <row r="1005" ht="12.75">
      <c r="A1005" s="74"/>
    </row>
    <row r="1006" ht="12.75">
      <c r="A1006" s="74"/>
    </row>
    <row r="1007" ht="12.75">
      <c r="A1007" s="74"/>
    </row>
    <row r="1008" ht="12.75">
      <c r="A1008" s="74"/>
    </row>
    <row r="1009" ht="12.75">
      <c r="A1009" s="74"/>
    </row>
    <row r="1010" ht="12.75">
      <c r="A1010" s="74"/>
    </row>
    <row r="1011" ht="12.75">
      <c r="A1011" s="74"/>
    </row>
    <row r="1012" ht="12.75">
      <c r="A1012" s="74"/>
    </row>
    <row r="1013" ht="12.75">
      <c r="A1013" s="74"/>
    </row>
    <row r="1014" ht="12.75">
      <c r="A1014" s="74"/>
    </row>
    <row r="1015" ht="12.75">
      <c r="A1015" s="74"/>
    </row>
    <row r="1016" ht="12.75">
      <c r="A1016" s="74"/>
    </row>
    <row r="1017" ht="12.75">
      <c r="A1017" s="74"/>
    </row>
    <row r="1018" ht="12.75">
      <c r="A1018" s="74"/>
    </row>
    <row r="1019" ht="12.75">
      <c r="A1019" s="74"/>
    </row>
    <row r="1020" ht="12.75">
      <c r="A1020" s="74"/>
    </row>
    <row r="1021" ht="12.75">
      <c r="A1021" s="74"/>
    </row>
    <row r="1022" ht="12.75">
      <c r="A1022" s="74"/>
    </row>
    <row r="1023" ht="12.75">
      <c r="A1023" s="74"/>
    </row>
    <row r="1024" ht="12.75">
      <c r="A1024" s="74"/>
    </row>
    <row r="1025" ht="12.75">
      <c r="A1025" s="74"/>
    </row>
    <row r="1026" ht="12.75">
      <c r="A1026" s="74"/>
    </row>
    <row r="1027" ht="12.75">
      <c r="A1027" s="74"/>
    </row>
    <row r="1028" ht="12.75">
      <c r="A1028" s="74"/>
    </row>
    <row r="1029" ht="12.75">
      <c r="A1029" s="74"/>
    </row>
    <row r="1030" ht="12.75">
      <c r="A1030" s="74"/>
    </row>
    <row r="1031" ht="12.75">
      <c r="A1031" s="74"/>
    </row>
    <row r="1032" ht="12.75">
      <c r="A1032" s="74"/>
    </row>
    <row r="1033" ht="12.75">
      <c r="A1033" s="74"/>
    </row>
    <row r="1034" ht="12.75">
      <c r="A1034" s="74"/>
    </row>
    <row r="1035" ht="12.75">
      <c r="A1035" s="74"/>
    </row>
    <row r="1036" ht="12.75">
      <c r="A1036" s="74"/>
    </row>
    <row r="1037" ht="12.75">
      <c r="A1037" s="74"/>
    </row>
    <row r="1038" ht="12.75">
      <c r="A1038" s="74"/>
    </row>
    <row r="1039" ht="12.75">
      <c r="A1039" s="74"/>
    </row>
    <row r="1040" ht="12.75">
      <c r="A1040" s="74"/>
    </row>
    <row r="1041" ht="12.75">
      <c r="A1041" s="74"/>
    </row>
    <row r="1042" ht="12.75">
      <c r="A1042" s="74"/>
    </row>
    <row r="1043" ht="12.75">
      <c r="A1043" s="74"/>
    </row>
    <row r="1044" ht="12.75">
      <c r="A1044" s="74"/>
    </row>
    <row r="1045" ht="12.75">
      <c r="A1045" s="74"/>
    </row>
    <row r="1046" ht="12.75">
      <c r="A1046" s="74"/>
    </row>
    <row r="1047" ht="12.75">
      <c r="A1047" s="74"/>
    </row>
    <row r="1048" ht="12.75">
      <c r="A1048" s="74"/>
    </row>
    <row r="1049" ht="12.75">
      <c r="A1049" s="74"/>
    </row>
    <row r="1050" ht="12.75">
      <c r="A1050" s="74"/>
    </row>
    <row r="1051" ht="12.75">
      <c r="A1051" s="74"/>
    </row>
    <row r="1052" ht="12.75">
      <c r="A1052" s="74"/>
    </row>
    <row r="1053" ht="12.75">
      <c r="A1053" s="74"/>
    </row>
    <row r="1054" ht="12.75">
      <c r="A1054" s="74"/>
    </row>
    <row r="1055" ht="12.75">
      <c r="A1055" s="74"/>
    </row>
    <row r="1056" ht="12.75">
      <c r="A1056" s="74"/>
    </row>
    <row r="1057" ht="12.75">
      <c r="A1057" s="74"/>
    </row>
    <row r="1058" ht="12.75">
      <c r="A1058" s="74"/>
    </row>
    <row r="1059" ht="12.75">
      <c r="A1059" s="74"/>
    </row>
    <row r="1060" ht="12.75">
      <c r="A1060" s="74"/>
    </row>
  </sheetData>
  <sheetProtection/>
  <mergeCells count="31">
    <mergeCell ref="B758:G758"/>
    <mergeCell ref="F179:G179"/>
    <mergeCell ref="F755:G755"/>
    <mergeCell ref="F176:G176"/>
    <mergeCell ref="F177:G177"/>
    <mergeCell ref="F174:G174"/>
    <mergeCell ref="F236:G236"/>
    <mergeCell ref="F237:G237"/>
    <mergeCell ref="F754:G754"/>
    <mergeCell ref="F235:G235"/>
    <mergeCell ref="F232:G232"/>
    <mergeCell ref="A5:A8"/>
    <mergeCell ref="F44:G44"/>
    <mergeCell ref="F45:G45"/>
    <mergeCell ref="B6:G7"/>
    <mergeCell ref="B8:G8"/>
    <mergeCell ref="B773:G773"/>
    <mergeCell ref="F233:G233"/>
    <mergeCell ref="F234:G234"/>
    <mergeCell ref="F56:G56"/>
    <mergeCell ref="F70:G70"/>
    <mergeCell ref="F231:G231"/>
    <mergeCell ref="B5:G5"/>
    <mergeCell ref="F169:G169"/>
    <mergeCell ref="F170:G170"/>
    <mergeCell ref="F171:G171"/>
    <mergeCell ref="F173:G173"/>
    <mergeCell ref="F178:G178"/>
    <mergeCell ref="F175:G175"/>
    <mergeCell ref="F71:G71"/>
    <mergeCell ref="F172:G17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71" r:id="rId1"/>
  <headerFooter alignWithMargins="0">
    <oddFooter>&amp;L&amp;D&amp;C&amp;P</oddFooter>
  </headerFooter>
  <rowBreaks count="24" manualBreakCount="24">
    <brk id="39" max="8" man="1"/>
    <brk id="65" max="8" man="1"/>
    <brk id="94" max="8" man="1"/>
    <brk id="129" max="8" man="1"/>
    <brk id="166" max="8" man="1"/>
    <brk id="205" max="8" man="1"/>
    <brk id="245" max="8" man="1"/>
    <brk id="287" max="8" man="1"/>
    <brk id="316" max="8" man="1"/>
    <brk id="361" max="8" man="1"/>
    <brk id="393" max="8" man="1"/>
    <brk id="428" max="8" man="1"/>
    <brk id="458" max="8" man="1"/>
    <brk id="496" max="255" man="1"/>
    <brk id="530" max="255" man="1"/>
    <brk id="567" max="8" man="1"/>
    <brk id="609" max="8" man="1"/>
    <brk id="634" max="8" man="1"/>
    <brk id="661" max="8" man="1"/>
    <brk id="691" max="8" man="1"/>
    <brk id="727" max="255" man="1"/>
    <brk id="741" max="8" man="1"/>
    <brk id="757" max="255" man="1"/>
    <brk id="77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L103"/>
  <sheetViews>
    <sheetView view="pageBreakPreview" zoomScaleSheetLayoutView="100" zoomScalePageLayoutView="0" workbookViewId="0" topLeftCell="A1">
      <selection activeCell="A60" sqref="A60:A103"/>
    </sheetView>
  </sheetViews>
  <sheetFormatPr defaultColWidth="9.140625" defaultRowHeight="12.75"/>
  <cols>
    <col min="1" max="1" width="3.57421875" style="184" bestFit="1" customWidth="1"/>
    <col min="2" max="2" width="4.140625" style="182" customWidth="1"/>
    <col min="3" max="7" width="9.140625" style="182" customWidth="1"/>
    <col min="8" max="8" width="11.421875" style="182" bestFit="1" customWidth="1"/>
    <col min="9" max="9" width="9.57421875" style="182" bestFit="1" customWidth="1"/>
    <col min="10" max="10" width="9.57421875" style="182" customWidth="1"/>
    <col min="11" max="11" width="10.8515625" style="182" customWidth="1"/>
    <col min="12" max="12" width="12.7109375" style="182" customWidth="1"/>
    <col min="13" max="16384" width="9.140625" style="182" customWidth="1"/>
  </cols>
  <sheetData>
    <row r="2" spans="11:12" ht="12.75">
      <c r="K2" s="779" t="s">
        <v>113</v>
      </c>
      <c r="L2" s="779"/>
    </row>
    <row r="3" spans="1:12" ht="12.75">
      <c r="A3" s="575"/>
      <c r="B3" s="780" t="s">
        <v>511</v>
      </c>
      <c r="C3" s="781"/>
      <c r="D3" s="781"/>
      <c r="E3" s="781"/>
      <c r="F3" s="781"/>
      <c r="G3" s="781"/>
      <c r="H3" s="781"/>
      <c r="I3" s="781"/>
      <c r="J3" s="781"/>
      <c r="K3" s="782"/>
      <c r="L3" s="576" t="s">
        <v>512</v>
      </c>
    </row>
    <row r="4" spans="1:12" ht="15.75">
      <c r="A4" s="577" t="s">
        <v>2</v>
      </c>
      <c r="B4" s="578" t="s">
        <v>1741</v>
      </c>
      <c r="C4" s="579"/>
      <c r="D4" s="579"/>
      <c r="E4" s="579"/>
      <c r="F4" s="579"/>
      <c r="G4" s="579"/>
      <c r="H4" s="579"/>
      <c r="I4" s="579"/>
      <c r="J4" s="579"/>
      <c r="K4" s="579"/>
      <c r="L4" s="580"/>
    </row>
    <row r="5" spans="1:12" ht="12.75">
      <c r="A5" s="577" t="s">
        <v>5</v>
      </c>
      <c r="B5" s="581"/>
      <c r="C5" s="581" t="s">
        <v>1742</v>
      </c>
      <c r="D5" s="581"/>
      <c r="E5" s="581"/>
      <c r="F5" s="581"/>
      <c r="G5" s="581"/>
      <c r="H5" s="581"/>
      <c r="I5" s="581"/>
      <c r="J5" s="582"/>
      <c r="K5" s="582"/>
      <c r="L5" s="583">
        <v>398245</v>
      </c>
    </row>
    <row r="6" spans="1:12" ht="12.75">
      <c r="A6" s="577" t="s">
        <v>15</v>
      </c>
      <c r="B6" s="584"/>
      <c r="C6" s="581" t="s">
        <v>1743</v>
      </c>
      <c r="D6" s="581"/>
      <c r="E6" s="581"/>
      <c r="F6" s="581"/>
      <c r="G6" s="581"/>
      <c r="H6" s="581"/>
      <c r="I6" s="581"/>
      <c r="J6" s="775"/>
      <c r="K6" s="776"/>
      <c r="L6" s="585">
        <v>226650</v>
      </c>
    </row>
    <row r="7" spans="1:12" ht="12.75">
      <c r="A7" s="577" t="s">
        <v>13</v>
      </c>
      <c r="B7" s="584"/>
      <c r="C7" s="581" t="s">
        <v>54</v>
      </c>
      <c r="D7" s="581"/>
      <c r="E7" s="581"/>
      <c r="F7" s="581"/>
      <c r="G7" s="581"/>
      <c r="H7" s="581"/>
      <c r="I7" s="581"/>
      <c r="J7" s="775"/>
      <c r="K7" s="776"/>
      <c r="L7" s="585">
        <v>39680</v>
      </c>
    </row>
    <row r="8" spans="1:12" ht="12.75">
      <c r="A8" s="577" t="s">
        <v>16</v>
      </c>
      <c r="B8" s="584"/>
      <c r="C8" s="581" t="s">
        <v>1744</v>
      </c>
      <c r="D8" s="581"/>
      <c r="E8" s="581"/>
      <c r="F8" s="581"/>
      <c r="G8" s="581"/>
      <c r="H8" s="581"/>
      <c r="I8" s="581"/>
      <c r="J8" s="775"/>
      <c r="K8" s="776"/>
      <c r="L8" s="585">
        <v>10500</v>
      </c>
    </row>
    <row r="9" spans="1:12" ht="12.75">
      <c r="A9" s="577" t="s">
        <v>21</v>
      </c>
      <c r="B9" s="584"/>
      <c r="C9" s="581" t="s">
        <v>1745</v>
      </c>
      <c r="D9" s="581"/>
      <c r="E9" s="581"/>
      <c r="F9" s="581"/>
      <c r="G9" s="581"/>
      <c r="H9" s="581"/>
      <c r="I9" s="581"/>
      <c r="J9" s="775"/>
      <c r="K9" s="776"/>
      <c r="L9" s="585">
        <v>154438</v>
      </c>
    </row>
    <row r="10" spans="1:12" ht="12.75">
      <c r="A10" s="577" t="s">
        <v>18</v>
      </c>
      <c r="B10" s="584"/>
      <c r="C10" s="581" t="s">
        <v>1746</v>
      </c>
      <c r="D10" s="581"/>
      <c r="E10" s="581"/>
      <c r="F10" s="581"/>
      <c r="G10" s="581"/>
      <c r="H10" s="581"/>
      <c r="I10" s="581"/>
      <c r="J10" s="775"/>
      <c r="K10" s="776"/>
      <c r="L10" s="585">
        <v>504745</v>
      </c>
    </row>
    <row r="11" spans="1:12" ht="15.75">
      <c r="A11" s="577" t="s">
        <v>83</v>
      </c>
      <c r="B11" s="586" t="s">
        <v>1747</v>
      </c>
      <c r="C11" s="579"/>
      <c r="D11" s="579"/>
      <c r="E11" s="579"/>
      <c r="F11" s="579"/>
      <c r="G11" s="579"/>
      <c r="H11" s="579"/>
      <c r="I11" s="579"/>
      <c r="J11" s="777"/>
      <c r="K11" s="778"/>
      <c r="L11" s="587">
        <f>SUM(L5:L10)</f>
        <v>1334258</v>
      </c>
    </row>
    <row r="12" ht="12.75">
      <c r="A12" s="182"/>
    </row>
    <row r="13" spans="1:12" ht="12.75">
      <c r="A13" s="588"/>
      <c r="B13" s="767" t="s">
        <v>511</v>
      </c>
      <c r="C13" s="767"/>
      <c r="D13" s="767"/>
      <c r="E13" s="767"/>
      <c r="F13" s="767"/>
      <c r="G13" s="767"/>
      <c r="H13" s="576" t="s">
        <v>512</v>
      </c>
      <c r="I13" s="576" t="s">
        <v>1451</v>
      </c>
      <c r="J13" s="576" t="s">
        <v>1452</v>
      </c>
      <c r="K13" s="576" t="s">
        <v>1748</v>
      </c>
      <c r="L13" s="576" t="s">
        <v>1749</v>
      </c>
    </row>
    <row r="14" spans="1:12" s="592" customFormat="1" ht="52.5" customHeight="1">
      <c r="A14" s="589"/>
      <c r="B14" s="768" t="s">
        <v>1750</v>
      </c>
      <c r="C14" s="769"/>
      <c r="D14" s="769"/>
      <c r="E14" s="769"/>
      <c r="F14" s="769"/>
      <c r="G14" s="770"/>
      <c r="H14" s="590" t="s">
        <v>1834</v>
      </c>
      <c r="I14" s="591" t="s">
        <v>1751</v>
      </c>
      <c r="J14" s="591" t="s">
        <v>1752</v>
      </c>
      <c r="K14" s="591" t="s">
        <v>1742</v>
      </c>
      <c r="L14" s="590" t="s">
        <v>1753</v>
      </c>
    </row>
    <row r="15" spans="1:12" ht="12.75">
      <c r="A15" s="589"/>
      <c r="B15" s="593"/>
      <c r="C15" s="594"/>
      <c r="D15" s="594"/>
      <c r="E15" s="594"/>
      <c r="F15" s="594"/>
      <c r="G15" s="595"/>
      <c r="H15" s="771" t="s">
        <v>1754</v>
      </c>
      <c r="I15" s="771"/>
      <c r="J15" s="771"/>
      <c r="K15" s="771"/>
      <c r="L15" s="771"/>
    </row>
    <row r="16" spans="1:12" s="592" customFormat="1" ht="25.5">
      <c r="A16" s="596"/>
      <c r="B16" s="597"/>
      <c r="C16" s="598"/>
      <c r="D16" s="598"/>
      <c r="E16" s="598"/>
      <c r="F16" s="598"/>
      <c r="G16" s="599"/>
      <c r="H16" s="590" t="s">
        <v>1755</v>
      </c>
      <c r="I16" s="772" t="s">
        <v>365</v>
      </c>
      <c r="J16" s="773"/>
      <c r="K16" s="774"/>
      <c r="L16" s="590" t="s">
        <v>1756</v>
      </c>
    </row>
    <row r="17" spans="1:12" s="592" customFormat="1" ht="12.75">
      <c r="A17" s="600" t="s">
        <v>2</v>
      </c>
      <c r="B17" s="747" t="s">
        <v>223</v>
      </c>
      <c r="C17" s="748"/>
      <c r="D17" s="748"/>
      <c r="E17" s="748"/>
      <c r="F17" s="748"/>
      <c r="G17" s="749"/>
      <c r="H17" s="601">
        <f>SUM(H18:H19)</f>
        <v>648</v>
      </c>
      <c r="I17" s="601">
        <f>SUM(I18:I19)</f>
        <v>5700</v>
      </c>
      <c r="J17" s="601"/>
      <c r="K17" s="601"/>
      <c r="L17" s="601">
        <f>SUM(L18:L19)</f>
        <v>0</v>
      </c>
    </row>
    <row r="18" spans="1:12" ht="12.75">
      <c r="A18" s="600" t="s">
        <v>5</v>
      </c>
      <c r="B18" s="757" t="s">
        <v>1757</v>
      </c>
      <c r="C18" s="758"/>
      <c r="D18" s="758"/>
      <c r="E18" s="758"/>
      <c r="F18" s="758"/>
      <c r="G18" s="759"/>
      <c r="H18" s="602">
        <v>348</v>
      </c>
      <c r="I18" s="602"/>
      <c r="J18" s="602"/>
      <c r="K18" s="602"/>
      <c r="L18" s="602"/>
    </row>
    <row r="19" spans="1:12" ht="12.75" customHeight="1">
      <c r="A19" s="600" t="s">
        <v>15</v>
      </c>
      <c r="B19" s="757" t="s">
        <v>336</v>
      </c>
      <c r="C19" s="758"/>
      <c r="D19" s="758"/>
      <c r="E19" s="758"/>
      <c r="F19" s="758"/>
      <c r="G19" s="759"/>
      <c r="H19" s="602">
        <v>300</v>
      </c>
      <c r="I19" s="602">
        <v>5700</v>
      </c>
      <c r="J19" s="602"/>
      <c r="K19" s="602"/>
      <c r="L19" s="602"/>
    </row>
    <row r="20" spans="1:12" ht="12.75">
      <c r="A20" s="600" t="s">
        <v>13</v>
      </c>
      <c r="B20" s="747" t="s">
        <v>214</v>
      </c>
      <c r="C20" s="748"/>
      <c r="D20" s="748"/>
      <c r="E20" s="748"/>
      <c r="F20" s="748"/>
      <c r="G20" s="749"/>
      <c r="H20" s="603">
        <f>SUM(H21:H33)</f>
        <v>17438</v>
      </c>
      <c r="I20" s="603">
        <f>SUM(I21:I34)</f>
        <v>26500</v>
      </c>
      <c r="J20" s="603">
        <f>SUM(J21:J31)</f>
        <v>21596</v>
      </c>
      <c r="K20" s="603">
        <f>SUM(K21:K34)</f>
        <v>396132</v>
      </c>
      <c r="L20" s="603">
        <f>SUM(L21:L31)</f>
        <v>41560</v>
      </c>
    </row>
    <row r="21" spans="1:12" ht="12.75">
      <c r="A21" s="600" t="s">
        <v>16</v>
      </c>
      <c r="B21" s="757" t="s">
        <v>338</v>
      </c>
      <c r="C21" s="758"/>
      <c r="D21" s="758"/>
      <c r="E21" s="758"/>
      <c r="F21" s="758"/>
      <c r="G21" s="759"/>
      <c r="H21" s="602">
        <v>173</v>
      </c>
      <c r="I21" s="602"/>
      <c r="J21" s="602"/>
      <c r="K21" s="602"/>
      <c r="L21" s="602"/>
    </row>
    <row r="22" spans="1:12" ht="12.75">
      <c r="A22" s="600" t="s">
        <v>21</v>
      </c>
      <c r="B22" s="757" t="s">
        <v>1758</v>
      </c>
      <c r="C22" s="758"/>
      <c r="D22" s="758"/>
      <c r="E22" s="758"/>
      <c r="F22" s="758"/>
      <c r="G22" s="759"/>
      <c r="H22" s="602">
        <v>1309</v>
      </c>
      <c r="I22" s="602"/>
      <c r="J22" s="602"/>
      <c r="K22" s="602"/>
      <c r="L22" s="602"/>
    </row>
    <row r="23" spans="1:12" ht="12.75">
      <c r="A23" s="600" t="s">
        <v>18</v>
      </c>
      <c r="B23" s="757" t="s">
        <v>232</v>
      </c>
      <c r="C23" s="758"/>
      <c r="D23" s="758"/>
      <c r="E23" s="758"/>
      <c r="F23" s="758"/>
      <c r="G23" s="759"/>
      <c r="H23" s="602">
        <v>3000</v>
      </c>
      <c r="I23" s="602"/>
      <c r="J23" s="602"/>
      <c r="K23" s="602"/>
      <c r="L23" s="602"/>
    </row>
    <row r="24" spans="1:12" ht="12.75">
      <c r="A24" s="600" t="s">
        <v>83</v>
      </c>
      <c r="B24" s="757" t="s">
        <v>1759</v>
      </c>
      <c r="C24" s="758"/>
      <c r="D24" s="758"/>
      <c r="E24" s="758"/>
      <c r="F24" s="758"/>
      <c r="G24" s="759"/>
      <c r="H24" s="602">
        <v>5987</v>
      </c>
      <c r="I24" s="602"/>
      <c r="J24" s="602"/>
      <c r="K24" s="602"/>
      <c r="L24" s="602"/>
    </row>
    <row r="25" spans="1:12" ht="12.75">
      <c r="A25" s="600" t="s">
        <v>322</v>
      </c>
      <c r="B25" s="757" t="s">
        <v>1760</v>
      </c>
      <c r="C25" s="758"/>
      <c r="D25" s="758"/>
      <c r="E25" s="758"/>
      <c r="F25" s="758"/>
      <c r="G25" s="759"/>
      <c r="H25" s="602">
        <v>1300</v>
      </c>
      <c r="I25" s="602"/>
      <c r="J25" s="602"/>
      <c r="K25" s="602"/>
      <c r="L25" s="602"/>
    </row>
    <row r="26" spans="1:12" ht="12.75">
      <c r="A26" s="600" t="s">
        <v>323</v>
      </c>
      <c r="B26" s="757" t="s">
        <v>106</v>
      </c>
      <c r="C26" s="758"/>
      <c r="D26" s="758"/>
      <c r="E26" s="758"/>
      <c r="F26" s="758"/>
      <c r="G26" s="759"/>
      <c r="H26" s="602">
        <v>69</v>
      </c>
      <c r="I26" s="602"/>
      <c r="J26" s="602">
        <v>21596</v>
      </c>
      <c r="K26" s="602"/>
      <c r="L26" s="602"/>
    </row>
    <row r="27" spans="1:12" ht="25.5" customHeight="1">
      <c r="A27" s="600" t="s">
        <v>324</v>
      </c>
      <c r="B27" s="750" t="s">
        <v>235</v>
      </c>
      <c r="C27" s="751"/>
      <c r="D27" s="751"/>
      <c r="E27" s="751"/>
      <c r="F27" s="751"/>
      <c r="G27" s="752"/>
      <c r="H27" s="602"/>
      <c r="I27" s="602"/>
      <c r="J27" s="602"/>
      <c r="K27" s="602"/>
      <c r="L27" s="602">
        <v>810</v>
      </c>
    </row>
    <row r="28" spans="1:12" ht="12.75">
      <c r="A28" s="600" t="s">
        <v>325</v>
      </c>
      <c r="B28" s="750" t="s">
        <v>236</v>
      </c>
      <c r="C28" s="751"/>
      <c r="D28" s="751"/>
      <c r="E28" s="751"/>
      <c r="F28" s="751"/>
      <c r="G28" s="752"/>
      <c r="H28" s="602"/>
      <c r="I28" s="602"/>
      <c r="J28" s="602"/>
      <c r="K28" s="602"/>
      <c r="L28" s="602">
        <v>31008</v>
      </c>
    </row>
    <row r="29" spans="1:12" ht="12.75">
      <c r="A29" s="600" t="s">
        <v>326</v>
      </c>
      <c r="B29" s="750" t="s">
        <v>1761</v>
      </c>
      <c r="C29" s="751"/>
      <c r="D29" s="751"/>
      <c r="E29" s="751"/>
      <c r="F29" s="751"/>
      <c r="G29" s="752"/>
      <c r="H29" s="602">
        <v>130</v>
      </c>
      <c r="I29" s="602">
        <v>2500</v>
      </c>
      <c r="J29" s="602"/>
      <c r="K29" s="602"/>
      <c r="L29" s="602"/>
    </row>
    <row r="30" spans="1:12" ht="12.75">
      <c r="A30" s="600" t="s">
        <v>327</v>
      </c>
      <c r="B30" s="750" t="s">
        <v>1762</v>
      </c>
      <c r="C30" s="751"/>
      <c r="D30" s="751"/>
      <c r="E30" s="751"/>
      <c r="F30" s="751"/>
      <c r="G30" s="752"/>
      <c r="H30" s="602">
        <v>300</v>
      </c>
      <c r="I30" s="602"/>
      <c r="J30" s="602"/>
      <c r="K30" s="602"/>
      <c r="L30" s="602"/>
    </row>
    <row r="31" spans="1:12" ht="12.75">
      <c r="A31" s="600" t="s">
        <v>328</v>
      </c>
      <c r="B31" s="750" t="s">
        <v>342</v>
      </c>
      <c r="C31" s="751"/>
      <c r="D31" s="751"/>
      <c r="E31" s="751"/>
      <c r="F31" s="751"/>
      <c r="G31" s="752"/>
      <c r="H31" s="602"/>
      <c r="I31" s="602"/>
      <c r="J31" s="602"/>
      <c r="K31" s="602"/>
      <c r="L31" s="602">
        <v>9742</v>
      </c>
    </row>
    <row r="32" spans="1:12" ht="36.75" customHeight="1">
      <c r="A32" s="600" t="s">
        <v>329</v>
      </c>
      <c r="B32" s="750" t="s">
        <v>1763</v>
      </c>
      <c r="C32" s="751"/>
      <c r="D32" s="751"/>
      <c r="E32" s="751"/>
      <c r="F32" s="751"/>
      <c r="G32" s="752"/>
      <c r="H32" s="602">
        <v>5170</v>
      </c>
      <c r="I32" s="602"/>
      <c r="J32" s="602"/>
      <c r="K32" s="602">
        <v>44820</v>
      </c>
      <c r="L32" s="602"/>
    </row>
    <row r="33" spans="1:12" ht="24.75" customHeight="1">
      <c r="A33" s="600" t="s">
        <v>330</v>
      </c>
      <c r="B33" s="750" t="s">
        <v>1764</v>
      </c>
      <c r="C33" s="751"/>
      <c r="D33" s="751"/>
      <c r="E33" s="751"/>
      <c r="F33" s="751"/>
      <c r="G33" s="752"/>
      <c r="H33" s="602"/>
      <c r="I33" s="602"/>
      <c r="J33" s="602"/>
      <c r="K33" s="602">
        <v>302529</v>
      </c>
      <c r="L33" s="602"/>
    </row>
    <row r="34" spans="1:12" ht="24.75" customHeight="1">
      <c r="A34" s="600" t="s">
        <v>513</v>
      </c>
      <c r="B34" s="750" t="s">
        <v>1887</v>
      </c>
      <c r="C34" s="751"/>
      <c r="D34" s="751"/>
      <c r="E34" s="751"/>
      <c r="F34" s="751"/>
      <c r="G34" s="752"/>
      <c r="H34" s="602"/>
      <c r="I34" s="602">
        <v>24000</v>
      </c>
      <c r="J34" s="602"/>
      <c r="K34" s="602">
        <v>48783</v>
      </c>
      <c r="L34" s="602"/>
    </row>
    <row r="35" spans="1:12" ht="12.75">
      <c r="A35" s="600" t="s">
        <v>514</v>
      </c>
      <c r="B35" s="747" t="s">
        <v>212</v>
      </c>
      <c r="C35" s="748"/>
      <c r="D35" s="748"/>
      <c r="E35" s="748"/>
      <c r="F35" s="748"/>
      <c r="G35" s="749"/>
      <c r="H35" s="603">
        <f>SUM(H36:H38)</f>
        <v>12799</v>
      </c>
      <c r="I35" s="603">
        <f>SUM(I36:I38)</f>
        <v>2026</v>
      </c>
      <c r="J35" s="603">
        <f>SUM(J36:J39)</f>
        <v>6209</v>
      </c>
      <c r="K35" s="603"/>
      <c r="L35" s="603">
        <f>SUM(L36:L38)</f>
        <v>4774</v>
      </c>
    </row>
    <row r="36" spans="1:12" ht="12.75">
      <c r="A36" s="600" t="s">
        <v>515</v>
      </c>
      <c r="B36" s="757" t="s">
        <v>1765</v>
      </c>
      <c r="C36" s="758"/>
      <c r="D36" s="758"/>
      <c r="E36" s="758"/>
      <c r="F36" s="758"/>
      <c r="G36" s="759"/>
      <c r="H36" s="602">
        <v>2780</v>
      </c>
      <c r="I36" s="602"/>
      <c r="J36" s="602"/>
      <c r="K36" s="602"/>
      <c r="L36" s="602"/>
    </row>
    <row r="37" spans="1:12" ht="25.5" customHeight="1">
      <c r="A37" s="600" t="s">
        <v>516</v>
      </c>
      <c r="B37" s="757" t="s">
        <v>237</v>
      </c>
      <c r="C37" s="758"/>
      <c r="D37" s="758"/>
      <c r="E37" s="758"/>
      <c r="F37" s="758"/>
      <c r="G37" s="759"/>
      <c r="H37" s="602">
        <v>43</v>
      </c>
      <c r="I37" s="602"/>
      <c r="J37" s="602"/>
      <c r="K37" s="602"/>
      <c r="L37" s="602"/>
    </row>
    <row r="38" spans="1:12" ht="12.75">
      <c r="A38" s="600" t="s">
        <v>517</v>
      </c>
      <c r="B38" s="757" t="s">
        <v>288</v>
      </c>
      <c r="C38" s="758"/>
      <c r="D38" s="758"/>
      <c r="E38" s="758"/>
      <c r="F38" s="758"/>
      <c r="G38" s="759"/>
      <c r="H38" s="602">
        <v>9976</v>
      </c>
      <c r="I38" s="602">
        <v>2026</v>
      </c>
      <c r="J38" s="602"/>
      <c r="K38" s="602"/>
      <c r="L38" s="602">
        <v>4774</v>
      </c>
    </row>
    <row r="39" spans="1:12" ht="27" customHeight="1">
      <c r="A39" s="600" t="s">
        <v>518</v>
      </c>
      <c r="B39" s="757" t="s">
        <v>1983</v>
      </c>
      <c r="C39" s="758"/>
      <c r="D39" s="758"/>
      <c r="E39" s="758"/>
      <c r="F39" s="758"/>
      <c r="G39" s="759"/>
      <c r="H39" s="602"/>
      <c r="I39" s="602"/>
      <c r="J39" s="602">
        <v>6209</v>
      </c>
      <c r="K39" s="602"/>
      <c r="L39" s="602"/>
    </row>
    <row r="40" spans="1:12" ht="12.75">
      <c r="A40" s="600" t="s">
        <v>519</v>
      </c>
      <c r="B40" s="747" t="s">
        <v>210</v>
      </c>
      <c r="C40" s="748"/>
      <c r="D40" s="748"/>
      <c r="E40" s="748"/>
      <c r="F40" s="748"/>
      <c r="G40" s="749"/>
      <c r="H40" s="601">
        <f>SUM(H41)</f>
        <v>40</v>
      </c>
      <c r="I40" s="601"/>
      <c r="J40" s="601"/>
      <c r="K40" s="601"/>
      <c r="L40" s="601"/>
    </row>
    <row r="41" spans="1:12" ht="12.75">
      <c r="A41" s="600" t="s">
        <v>520</v>
      </c>
      <c r="B41" s="757" t="s">
        <v>1766</v>
      </c>
      <c r="C41" s="758"/>
      <c r="D41" s="758"/>
      <c r="E41" s="758"/>
      <c r="F41" s="758"/>
      <c r="G41" s="759"/>
      <c r="H41" s="602">
        <v>40</v>
      </c>
      <c r="J41" s="602"/>
      <c r="K41" s="602"/>
      <c r="L41" s="602"/>
    </row>
    <row r="42" spans="1:12" ht="24.75" customHeight="1">
      <c r="A42" s="600" t="s">
        <v>521</v>
      </c>
      <c r="B42" s="747" t="s">
        <v>215</v>
      </c>
      <c r="C42" s="748"/>
      <c r="D42" s="748"/>
      <c r="E42" s="748"/>
      <c r="F42" s="748"/>
      <c r="G42" s="749"/>
      <c r="H42" s="601">
        <f>SUM(H43)</f>
        <v>467</v>
      </c>
      <c r="I42" s="601">
        <f>SUM(I43:I43)</f>
        <v>0</v>
      </c>
      <c r="J42" s="601">
        <f>SUM(J43)</f>
        <v>150</v>
      </c>
      <c r="K42" s="601"/>
      <c r="L42" s="601"/>
    </row>
    <row r="43" spans="1:12" ht="12.75">
      <c r="A43" s="600" t="s">
        <v>522</v>
      </c>
      <c r="B43" s="757" t="s">
        <v>1767</v>
      </c>
      <c r="C43" s="758"/>
      <c r="D43" s="758"/>
      <c r="E43" s="758"/>
      <c r="F43" s="758"/>
      <c r="G43" s="759"/>
      <c r="H43" s="602">
        <v>467</v>
      </c>
      <c r="I43" s="602"/>
      <c r="J43" s="602">
        <v>150</v>
      </c>
      <c r="K43" s="602"/>
      <c r="L43" s="602"/>
    </row>
    <row r="44" spans="1:12" s="592" customFormat="1" ht="25.5" customHeight="1">
      <c r="A44" s="600" t="s">
        <v>523</v>
      </c>
      <c r="B44" s="747" t="s">
        <v>216</v>
      </c>
      <c r="C44" s="748"/>
      <c r="D44" s="748"/>
      <c r="E44" s="748"/>
      <c r="F44" s="748"/>
      <c r="G44" s="749"/>
      <c r="H44" s="601">
        <f>SUM(H45:H50)</f>
        <v>14388</v>
      </c>
      <c r="I44" s="601">
        <f>SUM(I45:I47)</f>
        <v>0</v>
      </c>
      <c r="J44" s="601">
        <f>SUM(J45:J51)</f>
        <v>8420</v>
      </c>
      <c r="K44" s="601">
        <f>SUM(K45:K48)</f>
        <v>2113</v>
      </c>
      <c r="L44" s="601">
        <f>SUM(L45:L46)</f>
        <v>0</v>
      </c>
    </row>
    <row r="45" spans="1:12" s="592" customFormat="1" ht="12.75">
      <c r="A45" s="600" t="s">
        <v>524</v>
      </c>
      <c r="B45" s="757" t="s">
        <v>1768</v>
      </c>
      <c r="C45" s="758"/>
      <c r="D45" s="758"/>
      <c r="E45" s="758"/>
      <c r="F45" s="758"/>
      <c r="G45" s="759"/>
      <c r="H45" s="602"/>
      <c r="I45" s="602"/>
      <c r="J45" s="602">
        <v>1200</v>
      </c>
      <c r="K45" s="602"/>
      <c r="L45" s="602"/>
    </row>
    <row r="46" spans="1:12" ht="12.75">
      <c r="A46" s="600" t="s">
        <v>525</v>
      </c>
      <c r="B46" s="750" t="s">
        <v>1769</v>
      </c>
      <c r="C46" s="751"/>
      <c r="D46" s="751"/>
      <c r="E46" s="751"/>
      <c r="F46" s="751"/>
      <c r="G46" s="752"/>
      <c r="H46" s="602">
        <v>400</v>
      </c>
      <c r="I46" s="602"/>
      <c r="J46" s="602"/>
      <c r="K46" s="602"/>
      <c r="L46" s="602"/>
    </row>
    <row r="47" spans="1:12" ht="12.75">
      <c r="A47" s="600" t="s">
        <v>526</v>
      </c>
      <c r="B47" s="750" t="s">
        <v>1573</v>
      </c>
      <c r="C47" s="751"/>
      <c r="D47" s="751"/>
      <c r="E47" s="751"/>
      <c r="F47" s="751"/>
      <c r="G47" s="752"/>
      <c r="H47" s="602"/>
      <c r="I47" s="602"/>
      <c r="J47" s="602">
        <v>6300</v>
      </c>
      <c r="K47" s="602"/>
      <c r="L47" s="602"/>
    </row>
    <row r="48" spans="1:12" ht="24.75" customHeight="1">
      <c r="A48" s="600" t="s">
        <v>527</v>
      </c>
      <c r="B48" s="750" t="s">
        <v>1770</v>
      </c>
      <c r="C48" s="751"/>
      <c r="D48" s="751"/>
      <c r="E48" s="751"/>
      <c r="F48" s="751"/>
      <c r="G48" s="752"/>
      <c r="H48" s="602"/>
      <c r="I48" s="602"/>
      <c r="J48" s="602"/>
      <c r="K48" s="602">
        <v>2113</v>
      </c>
      <c r="L48" s="602"/>
    </row>
    <row r="49" spans="1:12" ht="12.75">
      <c r="A49" s="600" t="s">
        <v>528</v>
      </c>
      <c r="B49" s="750" t="s">
        <v>1835</v>
      </c>
      <c r="C49" s="751"/>
      <c r="D49" s="751"/>
      <c r="E49" s="751"/>
      <c r="F49" s="751"/>
      <c r="G49" s="752"/>
      <c r="H49" s="602">
        <v>1988</v>
      </c>
      <c r="I49" s="602"/>
      <c r="J49" s="602">
        <v>12</v>
      </c>
      <c r="K49" s="602"/>
      <c r="L49" s="602"/>
    </row>
    <row r="50" spans="1:12" ht="12.75">
      <c r="A50" s="600" t="s">
        <v>529</v>
      </c>
      <c r="B50" s="750" t="s">
        <v>1462</v>
      </c>
      <c r="C50" s="751"/>
      <c r="D50" s="751"/>
      <c r="E50" s="751"/>
      <c r="F50" s="751"/>
      <c r="G50" s="752"/>
      <c r="H50" s="602">
        <v>12000</v>
      </c>
      <c r="I50" s="602"/>
      <c r="J50" s="602"/>
      <c r="K50" s="602"/>
      <c r="L50" s="602"/>
    </row>
    <row r="51" spans="1:12" ht="12.75">
      <c r="A51" s="600" t="s">
        <v>530</v>
      </c>
      <c r="B51" s="750" t="s">
        <v>1984</v>
      </c>
      <c r="C51" s="751"/>
      <c r="D51" s="751"/>
      <c r="E51" s="751"/>
      <c r="F51" s="751"/>
      <c r="G51" s="752"/>
      <c r="H51" s="602"/>
      <c r="I51" s="602"/>
      <c r="J51" s="602">
        <v>908</v>
      </c>
      <c r="K51" s="602"/>
      <c r="L51" s="602"/>
    </row>
    <row r="52" spans="1:12" ht="24.75" customHeight="1">
      <c r="A52" s="600" t="s">
        <v>531</v>
      </c>
      <c r="B52" s="747" t="s">
        <v>221</v>
      </c>
      <c r="C52" s="748"/>
      <c r="D52" s="748"/>
      <c r="E52" s="748"/>
      <c r="F52" s="748"/>
      <c r="G52" s="749"/>
      <c r="H52" s="601">
        <f>SUM(H53)</f>
        <v>50</v>
      </c>
      <c r="I52" s="601">
        <f>SUM(I53:I53)</f>
        <v>950</v>
      </c>
      <c r="J52" s="601"/>
      <c r="K52" s="601"/>
      <c r="L52" s="601"/>
    </row>
    <row r="53" spans="1:12" ht="12.75">
      <c r="A53" s="600" t="s">
        <v>532</v>
      </c>
      <c r="B53" s="757" t="s">
        <v>294</v>
      </c>
      <c r="C53" s="758"/>
      <c r="D53" s="758"/>
      <c r="E53" s="758"/>
      <c r="F53" s="758"/>
      <c r="G53" s="759"/>
      <c r="H53" s="602">
        <v>50</v>
      </c>
      <c r="I53" s="602">
        <v>950</v>
      </c>
      <c r="J53" s="602"/>
      <c r="K53" s="602"/>
      <c r="L53" s="602"/>
    </row>
    <row r="55" ht="12.75">
      <c r="L55" s="184" t="s">
        <v>113</v>
      </c>
    </row>
    <row r="56" spans="1:12" ht="12.75">
      <c r="A56" s="766"/>
      <c r="B56" s="767" t="s">
        <v>511</v>
      </c>
      <c r="C56" s="767"/>
      <c r="D56" s="767"/>
      <c r="E56" s="767"/>
      <c r="F56" s="767"/>
      <c r="G56" s="767"/>
      <c r="H56" s="576" t="s">
        <v>512</v>
      </c>
      <c r="I56" s="576" t="s">
        <v>1451</v>
      </c>
      <c r="J56" s="576" t="s">
        <v>1452</v>
      </c>
      <c r="K56" s="576" t="s">
        <v>1748</v>
      </c>
      <c r="L56" s="576" t="s">
        <v>1749</v>
      </c>
    </row>
    <row r="57" spans="1:12" s="592" customFormat="1" ht="52.5" customHeight="1">
      <c r="A57" s="766"/>
      <c r="B57" s="768" t="s">
        <v>1750</v>
      </c>
      <c r="C57" s="769"/>
      <c r="D57" s="769"/>
      <c r="E57" s="769"/>
      <c r="F57" s="769"/>
      <c r="G57" s="770"/>
      <c r="H57" s="590" t="s">
        <v>1834</v>
      </c>
      <c r="I57" s="591" t="s">
        <v>1751</v>
      </c>
      <c r="J57" s="591" t="s">
        <v>1752</v>
      </c>
      <c r="K57" s="591" t="s">
        <v>1742</v>
      </c>
      <c r="L57" s="590" t="s">
        <v>1753</v>
      </c>
    </row>
    <row r="58" spans="1:12" ht="12.75">
      <c r="A58" s="766"/>
      <c r="B58" s="593"/>
      <c r="C58" s="594"/>
      <c r="D58" s="594"/>
      <c r="E58" s="594"/>
      <c r="F58" s="594"/>
      <c r="G58" s="595"/>
      <c r="H58" s="771" t="s">
        <v>1754</v>
      </c>
      <c r="I58" s="771"/>
      <c r="J58" s="771"/>
      <c r="K58" s="771"/>
      <c r="L58" s="771"/>
    </row>
    <row r="59" spans="1:12" s="592" customFormat="1" ht="25.5">
      <c r="A59" s="766"/>
      <c r="B59" s="597"/>
      <c r="C59" s="598"/>
      <c r="D59" s="598"/>
      <c r="E59" s="598"/>
      <c r="F59" s="598"/>
      <c r="G59" s="599"/>
      <c r="H59" s="590" t="s">
        <v>1755</v>
      </c>
      <c r="I59" s="772" t="s">
        <v>365</v>
      </c>
      <c r="J59" s="773"/>
      <c r="K59" s="774"/>
      <c r="L59" s="590" t="s">
        <v>1756</v>
      </c>
    </row>
    <row r="60" spans="1:12" ht="25.5" customHeight="1">
      <c r="A60" s="600" t="s">
        <v>533</v>
      </c>
      <c r="B60" s="747" t="s">
        <v>1771</v>
      </c>
      <c r="C60" s="748"/>
      <c r="D60" s="748"/>
      <c r="E60" s="748"/>
      <c r="F60" s="748"/>
      <c r="G60" s="749"/>
      <c r="H60" s="603">
        <f>SUM(H61:H67)</f>
        <v>3315</v>
      </c>
      <c r="I60" s="603">
        <f>SUM(I61:I67)</f>
        <v>59936</v>
      </c>
      <c r="J60" s="603">
        <f>SUM(J61:J67)</f>
        <v>27500</v>
      </c>
      <c r="K60" s="603"/>
      <c r="L60" s="603">
        <f>SUM(L61:L67)</f>
        <v>29650</v>
      </c>
    </row>
    <row r="61" spans="1:12" ht="12.75">
      <c r="A61" s="600" t="s">
        <v>534</v>
      </c>
      <c r="B61" s="765" t="s">
        <v>148</v>
      </c>
      <c r="C61" s="765"/>
      <c r="D61" s="765"/>
      <c r="E61" s="765"/>
      <c r="F61" s="765"/>
      <c r="G61" s="765"/>
      <c r="H61" s="602">
        <v>175</v>
      </c>
      <c r="I61" s="602">
        <v>3325</v>
      </c>
      <c r="J61" s="602"/>
      <c r="K61" s="602"/>
      <c r="L61" s="602"/>
    </row>
    <row r="62" spans="1:12" ht="25.5" customHeight="1">
      <c r="A62" s="600" t="s">
        <v>535</v>
      </c>
      <c r="B62" s="757" t="s">
        <v>1772</v>
      </c>
      <c r="C62" s="758"/>
      <c r="D62" s="758"/>
      <c r="E62" s="758"/>
      <c r="F62" s="758"/>
      <c r="G62" s="759"/>
      <c r="H62" s="602"/>
      <c r="I62" s="602">
        <v>15750</v>
      </c>
      <c r="J62" s="602"/>
      <c r="K62" s="602"/>
      <c r="L62" s="602">
        <v>29650</v>
      </c>
    </row>
    <row r="63" spans="1:12" ht="25.5" customHeight="1">
      <c r="A63" s="600" t="s">
        <v>536</v>
      </c>
      <c r="B63" s="757" t="s">
        <v>243</v>
      </c>
      <c r="C63" s="758"/>
      <c r="D63" s="758"/>
      <c r="E63" s="758"/>
      <c r="F63" s="758"/>
      <c r="G63" s="759"/>
      <c r="H63" s="602">
        <v>0</v>
      </c>
      <c r="I63" s="602"/>
      <c r="J63" s="602"/>
      <c r="K63" s="602"/>
      <c r="L63" s="602">
        <v>0</v>
      </c>
    </row>
    <row r="64" spans="1:12" ht="25.5" customHeight="1">
      <c r="A64" s="600" t="s">
        <v>537</v>
      </c>
      <c r="B64" s="757" t="s">
        <v>1773</v>
      </c>
      <c r="C64" s="758"/>
      <c r="D64" s="758"/>
      <c r="E64" s="758"/>
      <c r="F64" s="758"/>
      <c r="G64" s="759"/>
      <c r="H64" s="602">
        <v>315</v>
      </c>
      <c r="I64" s="602"/>
      <c r="J64" s="602"/>
      <c r="K64" s="602"/>
      <c r="L64" s="602"/>
    </row>
    <row r="65" spans="1:12" ht="12.75">
      <c r="A65" s="600" t="s">
        <v>538</v>
      </c>
      <c r="B65" s="757" t="s">
        <v>79</v>
      </c>
      <c r="C65" s="758"/>
      <c r="D65" s="758"/>
      <c r="E65" s="758"/>
      <c r="F65" s="758"/>
      <c r="G65" s="759"/>
      <c r="H65" s="602">
        <v>1000</v>
      </c>
      <c r="I65" s="602"/>
      <c r="J65" s="602"/>
      <c r="K65" s="602"/>
      <c r="L65" s="602"/>
    </row>
    <row r="66" spans="1:12" ht="12.75">
      <c r="A66" s="600" t="s">
        <v>539</v>
      </c>
      <c r="B66" s="765" t="s">
        <v>1774</v>
      </c>
      <c r="C66" s="765"/>
      <c r="D66" s="765"/>
      <c r="E66" s="765"/>
      <c r="F66" s="765"/>
      <c r="G66" s="765"/>
      <c r="H66" s="602"/>
      <c r="I66" s="602"/>
      <c r="J66" s="602">
        <v>2500</v>
      </c>
      <c r="K66" s="602"/>
      <c r="L66" s="602"/>
    </row>
    <row r="67" spans="1:12" ht="12.75">
      <c r="A67" s="600" t="s">
        <v>540</v>
      </c>
      <c r="B67" s="765" t="s">
        <v>1579</v>
      </c>
      <c r="C67" s="765"/>
      <c r="D67" s="765"/>
      <c r="E67" s="765"/>
      <c r="F67" s="765"/>
      <c r="G67" s="765"/>
      <c r="H67" s="602">
        <v>1825</v>
      </c>
      <c r="I67" s="602">
        <v>40861</v>
      </c>
      <c r="J67" s="602">
        <v>25000</v>
      </c>
      <c r="K67" s="602"/>
      <c r="L67" s="602"/>
    </row>
    <row r="68" spans="1:12" s="592" customFormat="1" ht="12.75">
      <c r="A68" s="600" t="s">
        <v>541</v>
      </c>
      <c r="B68" s="747" t="s">
        <v>231</v>
      </c>
      <c r="C68" s="748"/>
      <c r="D68" s="748"/>
      <c r="E68" s="748"/>
      <c r="F68" s="748"/>
      <c r="G68" s="749"/>
      <c r="H68" s="603">
        <f>SUM(H69:H88)</f>
        <v>1412</v>
      </c>
      <c r="I68" s="603">
        <f>SUM(I69:I88)</f>
        <v>409633</v>
      </c>
      <c r="J68" s="603">
        <f>SUM(J69:J87)</f>
        <v>17453</v>
      </c>
      <c r="K68" s="603"/>
      <c r="L68" s="603">
        <f>SUM(L69:L82)</f>
        <v>144743</v>
      </c>
    </row>
    <row r="69" spans="1:12" ht="12.75">
      <c r="A69" s="600" t="s">
        <v>542</v>
      </c>
      <c r="B69" s="765" t="s">
        <v>105</v>
      </c>
      <c r="C69" s="765"/>
      <c r="D69" s="765"/>
      <c r="E69" s="765"/>
      <c r="F69" s="765"/>
      <c r="G69" s="765"/>
      <c r="H69" s="602"/>
      <c r="I69" s="602"/>
      <c r="J69" s="602">
        <v>1000</v>
      </c>
      <c r="K69" s="602"/>
      <c r="L69" s="602"/>
    </row>
    <row r="70" spans="1:12" ht="25.5" customHeight="1">
      <c r="A70" s="600" t="s">
        <v>543</v>
      </c>
      <c r="B70" s="750" t="s">
        <v>295</v>
      </c>
      <c r="C70" s="758"/>
      <c r="D70" s="758"/>
      <c r="E70" s="758"/>
      <c r="F70" s="758"/>
      <c r="G70" s="759"/>
      <c r="H70" s="602"/>
      <c r="I70" s="602">
        <v>74684</v>
      </c>
      <c r="J70" s="602"/>
      <c r="K70" s="602"/>
      <c r="L70" s="602">
        <v>34604</v>
      </c>
    </row>
    <row r="71" spans="1:12" ht="12.75">
      <c r="A71" s="600" t="s">
        <v>544</v>
      </c>
      <c r="B71" s="765" t="s">
        <v>1775</v>
      </c>
      <c r="C71" s="765"/>
      <c r="D71" s="765"/>
      <c r="E71" s="765"/>
      <c r="F71" s="765"/>
      <c r="G71" s="765"/>
      <c r="H71" s="602"/>
      <c r="I71" s="602">
        <v>260000</v>
      </c>
      <c r="J71" s="602"/>
      <c r="K71" s="602"/>
      <c r="L71" s="602"/>
    </row>
    <row r="72" spans="1:12" ht="12.75">
      <c r="A72" s="600" t="s">
        <v>545</v>
      </c>
      <c r="B72" s="750" t="s">
        <v>236</v>
      </c>
      <c r="C72" s="758"/>
      <c r="D72" s="758"/>
      <c r="E72" s="758"/>
      <c r="F72" s="758"/>
      <c r="G72" s="759"/>
      <c r="H72" s="602"/>
      <c r="I72" s="602"/>
      <c r="J72" s="602">
        <v>7247</v>
      </c>
      <c r="K72" s="602"/>
      <c r="L72" s="602">
        <v>60139</v>
      </c>
    </row>
    <row r="73" spans="1:12" ht="12.75">
      <c r="A73" s="600" t="s">
        <v>546</v>
      </c>
      <c r="B73" s="765" t="s">
        <v>1776</v>
      </c>
      <c r="C73" s="765"/>
      <c r="D73" s="765"/>
      <c r="E73" s="765"/>
      <c r="F73" s="765"/>
      <c r="G73" s="765"/>
      <c r="H73" s="602"/>
      <c r="I73" s="602"/>
      <c r="J73" s="602">
        <v>5221</v>
      </c>
      <c r="K73" s="602"/>
      <c r="L73" s="602"/>
    </row>
    <row r="74" spans="1:12" ht="12.75">
      <c r="A74" s="600" t="s">
        <v>547</v>
      </c>
      <c r="B74" s="765" t="s">
        <v>147</v>
      </c>
      <c r="C74" s="765"/>
      <c r="D74" s="765"/>
      <c r="E74" s="765"/>
      <c r="F74" s="765"/>
      <c r="G74" s="765"/>
      <c r="H74" s="602"/>
      <c r="I74" s="602">
        <v>8500</v>
      </c>
      <c r="J74" s="602"/>
      <c r="K74" s="602"/>
      <c r="L74" s="602">
        <v>50000</v>
      </c>
    </row>
    <row r="75" spans="1:12" ht="12.75">
      <c r="A75" s="600" t="s">
        <v>548</v>
      </c>
      <c r="B75" s="765" t="s">
        <v>1777</v>
      </c>
      <c r="C75" s="765"/>
      <c r="D75" s="765"/>
      <c r="E75" s="765"/>
      <c r="F75" s="765"/>
      <c r="G75" s="765"/>
      <c r="H75" s="602"/>
      <c r="I75" s="602"/>
      <c r="J75" s="602"/>
      <c r="K75" s="602"/>
      <c r="L75" s="602"/>
    </row>
    <row r="76" spans="1:12" ht="26.25" customHeight="1">
      <c r="A76" s="600" t="s">
        <v>549</v>
      </c>
      <c r="B76" s="757" t="s">
        <v>247</v>
      </c>
      <c r="C76" s="758"/>
      <c r="D76" s="758"/>
      <c r="E76" s="758"/>
      <c r="F76" s="758"/>
      <c r="G76" s="759"/>
      <c r="H76" s="602"/>
      <c r="I76" s="602"/>
      <c r="J76" s="602"/>
      <c r="K76" s="602"/>
      <c r="L76" s="602"/>
    </row>
    <row r="77" spans="1:12" ht="12.75">
      <c r="A77" s="600" t="s">
        <v>550</v>
      </c>
      <c r="B77" s="757" t="s">
        <v>1778</v>
      </c>
      <c r="C77" s="758"/>
      <c r="D77" s="758"/>
      <c r="E77" s="758"/>
      <c r="F77" s="758"/>
      <c r="G77" s="759"/>
      <c r="H77" s="602"/>
      <c r="I77" s="602"/>
      <c r="J77" s="602"/>
      <c r="K77" s="602"/>
      <c r="L77" s="602"/>
    </row>
    <row r="78" spans="1:12" ht="12.75">
      <c r="A78" s="600" t="s">
        <v>551</v>
      </c>
      <c r="B78" s="765" t="s">
        <v>1779</v>
      </c>
      <c r="C78" s="765"/>
      <c r="D78" s="765"/>
      <c r="E78" s="765"/>
      <c r="F78" s="765"/>
      <c r="G78" s="765"/>
      <c r="H78" s="602"/>
      <c r="I78" s="602"/>
      <c r="J78" s="602"/>
      <c r="K78" s="602"/>
      <c r="L78" s="602"/>
    </row>
    <row r="79" spans="1:12" ht="12.75">
      <c r="A79" s="600" t="s">
        <v>552</v>
      </c>
      <c r="B79" s="757" t="s">
        <v>248</v>
      </c>
      <c r="C79" s="758"/>
      <c r="D79" s="758"/>
      <c r="E79" s="758"/>
      <c r="F79" s="758"/>
      <c r="G79" s="759"/>
      <c r="H79" s="602"/>
      <c r="I79" s="602"/>
      <c r="J79" s="602">
        <v>2185</v>
      </c>
      <c r="K79" s="602"/>
      <c r="L79" s="602"/>
    </row>
    <row r="80" spans="1:12" ht="12.75">
      <c r="A80" s="600" t="s">
        <v>553</v>
      </c>
      <c r="B80" s="757" t="s">
        <v>358</v>
      </c>
      <c r="C80" s="758"/>
      <c r="D80" s="758"/>
      <c r="E80" s="758"/>
      <c r="F80" s="758"/>
      <c r="G80" s="759"/>
      <c r="H80" s="602">
        <v>500</v>
      </c>
      <c r="I80" s="602">
        <v>9500</v>
      </c>
      <c r="J80" s="602"/>
      <c r="K80" s="602"/>
      <c r="L80" s="602"/>
    </row>
    <row r="81" spans="1:12" ht="25.5" customHeight="1">
      <c r="A81" s="600" t="s">
        <v>554</v>
      </c>
      <c r="B81" s="757" t="s">
        <v>1780</v>
      </c>
      <c r="C81" s="758"/>
      <c r="D81" s="758"/>
      <c r="E81" s="758"/>
      <c r="F81" s="758"/>
      <c r="G81" s="759"/>
      <c r="H81" s="602"/>
      <c r="I81" s="602">
        <v>10200</v>
      </c>
      <c r="J81" s="602"/>
      <c r="K81" s="602"/>
      <c r="L81" s="602"/>
    </row>
    <row r="82" spans="1:12" ht="25.5" customHeight="1">
      <c r="A82" s="600" t="s">
        <v>555</v>
      </c>
      <c r="B82" s="757" t="s">
        <v>1781</v>
      </c>
      <c r="C82" s="758"/>
      <c r="D82" s="758"/>
      <c r="E82" s="758"/>
      <c r="F82" s="758"/>
      <c r="G82" s="759"/>
      <c r="H82" s="602">
        <v>512</v>
      </c>
      <c r="I82" s="602">
        <v>119</v>
      </c>
      <c r="J82" s="602"/>
      <c r="K82" s="602"/>
      <c r="L82" s="602"/>
    </row>
    <row r="83" spans="1:12" ht="12.75">
      <c r="A83" s="600" t="s">
        <v>556</v>
      </c>
      <c r="B83" s="757" t="s">
        <v>339</v>
      </c>
      <c r="C83" s="758"/>
      <c r="D83" s="758"/>
      <c r="E83" s="758"/>
      <c r="F83" s="758"/>
      <c r="G83" s="759"/>
      <c r="H83" s="602"/>
      <c r="I83" s="602"/>
      <c r="J83" s="602">
        <v>1800</v>
      </c>
      <c r="K83" s="602"/>
      <c r="L83" s="602"/>
    </row>
    <row r="84" spans="1:12" ht="12.75">
      <c r="A84" s="600" t="s">
        <v>557</v>
      </c>
      <c r="B84" s="757" t="s">
        <v>1580</v>
      </c>
      <c r="C84" s="758"/>
      <c r="D84" s="758"/>
      <c r="E84" s="758"/>
      <c r="F84" s="758"/>
      <c r="G84" s="759"/>
      <c r="H84" s="602">
        <v>400</v>
      </c>
      <c r="I84" s="602">
        <v>7600</v>
      </c>
      <c r="J84" s="602"/>
      <c r="K84" s="602"/>
      <c r="L84" s="602"/>
    </row>
    <row r="85" spans="1:12" ht="12.75">
      <c r="A85" s="600" t="s">
        <v>558</v>
      </c>
      <c r="B85" s="757" t="s">
        <v>1827</v>
      </c>
      <c r="C85" s="758"/>
      <c r="D85" s="758"/>
      <c r="E85" s="758"/>
      <c r="F85" s="758"/>
      <c r="G85" s="759"/>
      <c r="H85" s="602"/>
      <c r="I85" s="602">
        <v>7422</v>
      </c>
      <c r="J85" s="602"/>
      <c r="K85" s="602"/>
      <c r="L85" s="602"/>
    </row>
    <row r="86" spans="1:12" ht="12.75">
      <c r="A86" s="600" t="s">
        <v>559</v>
      </c>
      <c r="B86" s="757" t="s">
        <v>1828</v>
      </c>
      <c r="C86" s="760"/>
      <c r="D86" s="760"/>
      <c r="E86" s="760"/>
      <c r="F86" s="760"/>
      <c r="G86" s="761"/>
      <c r="H86" s="602"/>
      <c r="I86" s="602">
        <v>1608</v>
      </c>
      <c r="J86" s="602"/>
      <c r="K86" s="602"/>
      <c r="L86" s="602"/>
    </row>
    <row r="87" spans="1:12" ht="27" customHeight="1">
      <c r="A87" s="600" t="s">
        <v>560</v>
      </c>
      <c r="B87" s="757" t="s">
        <v>1829</v>
      </c>
      <c r="C87" s="760"/>
      <c r="D87" s="760"/>
      <c r="E87" s="760"/>
      <c r="F87" s="760"/>
      <c r="G87" s="761"/>
      <c r="H87" s="602"/>
      <c r="I87" s="602">
        <v>30000</v>
      </c>
      <c r="J87" s="602"/>
      <c r="K87" s="602"/>
      <c r="L87" s="602"/>
    </row>
    <row r="88" spans="1:12" ht="12.75">
      <c r="A88" s="600" t="s">
        <v>561</v>
      </c>
      <c r="B88" s="757" t="s">
        <v>1810</v>
      </c>
      <c r="C88" s="758"/>
      <c r="D88" s="758"/>
      <c r="E88" s="758"/>
      <c r="F88" s="758"/>
      <c r="G88" s="759"/>
      <c r="H88" s="602">
        <v>0</v>
      </c>
      <c r="I88" s="602"/>
      <c r="J88" s="602"/>
      <c r="K88" s="602"/>
      <c r="L88" s="602"/>
    </row>
    <row r="89" spans="1:12" ht="24.75" customHeight="1">
      <c r="A89" s="600" t="s">
        <v>562</v>
      </c>
      <c r="B89" s="747" t="s">
        <v>302</v>
      </c>
      <c r="C89" s="748"/>
      <c r="D89" s="748"/>
      <c r="E89" s="748"/>
      <c r="F89" s="748"/>
      <c r="G89" s="749"/>
      <c r="H89" s="601">
        <f>SUM(H90)</f>
        <v>0</v>
      </c>
      <c r="I89" s="601">
        <f>SUM(I90:I90)</f>
        <v>0</v>
      </c>
      <c r="J89" s="601">
        <f>SUM(J90)</f>
        <v>159</v>
      </c>
      <c r="K89" s="601"/>
      <c r="L89" s="601"/>
    </row>
    <row r="90" spans="1:12" ht="12.75">
      <c r="A90" s="600" t="s">
        <v>563</v>
      </c>
      <c r="B90" s="757" t="s">
        <v>1904</v>
      </c>
      <c r="C90" s="758"/>
      <c r="D90" s="758"/>
      <c r="E90" s="758"/>
      <c r="F90" s="758"/>
      <c r="G90" s="759"/>
      <c r="H90" s="602"/>
      <c r="I90" s="602"/>
      <c r="J90" s="602">
        <v>159</v>
      </c>
      <c r="K90" s="602"/>
      <c r="L90" s="602"/>
    </row>
    <row r="91" spans="1:12" ht="51.75" customHeight="1">
      <c r="A91" s="600" t="s">
        <v>564</v>
      </c>
      <c r="B91" s="762" t="s">
        <v>132</v>
      </c>
      <c r="C91" s="763"/>
      <c r="D91" s="763"/>
      <c r="E91" s="763"/>
      <c r="F91" s="763"/>
      <c r="G91" s="764"/>
      <c r="H91" s="604"/>
      <c r="I91" s="604"/>
      <c r="J91" s="604"/>
      <c r="K91" s="604"/>
      <c r="L91" s="619" t="s">
        <v>1837</v>
      </c>
    </row>
    <row r="92" spans="1:12" ht="12.75">
      <c r="A92" s="600" t="s">
        <v>565</v>
      </c>
      <c r="B92" s="747" t="s">
        <v>1830</v>
      </c>
      <c r="C92" s="748"/>
      <c r="D92" s="748"/>
      <c r="E92" s="748"/>
      <c r="F92" s="748"/>
      <c r="G92" s="749"/>
      <c r="H92" s="603">
        <f>SUM(H93:H96)</f>
        <v>7047</v>
      </c>
      <c r="I92" s="603"/>
      <c r="J92" s="603">
        <f>SUM(J93:J96)</f>
        <v>1344</v>
      </c>
      <c r="K92" s="603"/>
      <c r="L92" s="603">
        <f>SUM(L93:L95)</f>
        <v>0</v>
      </c>
    </row>
    <row r="93" spans="1:12" s="183" customFormat="1" ht="12.75">
      <c r="A93" s="616" t="s">
        <v>566</v>
      </c>
      <c r="B93" s="783" t="s">
        <v>1985</v>
      </c>
      <c r="C93" s="784"/>
      <c r="D93" s="784"/>
      <c r="E93" s="784"/>
      <c r="F93" s="784"/>
      <c r="G93" s="785"/>
      <c r="H93" s="617">
        <v>2047</v>
      </c>
      <c r="I93" s="617"/>
      <c r="J93" s="617">
        <v>871</v>
      </c>
      <c r="K93" s="617"/>
      <c r="L93" s="617">
        <v>0</v>
      </c>
    </row>
    <row r="94" spans="1:12" s="183" customFormat="1" ht="12.75">
      <c r="A94" s="616" t="s">
        <v>567</v>
      </c>
      <c r="B94" s="783" t="s">
        <v>1831</v>
      </c>
      <c r="C94" s="784"/>
      <c r="D94" s="784"/>
      <c r="E94" s="784"/>
      <c r="F94" s="784"/>
      <c r="G94" s="785"/>
      <c r="H94" s="617"/>
      <c r="I94" s="617"/>
      <c r="J94" s="617"/>
      <c r="K94" s="617"/>
      <c r="L94" s="617">
        <v>0</v>
      </c>
    </row>
    <row r="95" spans="1:12" s="183" customFormat="1" ht="12.75">
      <c r="A95" s="616" t="s">
        <v>568</v>
      </c>
      <c r="B95" s="783" t="s">
        <v>1986</v>
      </c>
      <c r="C95" s="784"/>
      <c r="D95" s="784"/>
      <c r="E95" s="784"/>
      <c r="F95" s="784"/>
      <c r="G95" s="785"/>
      <c r="H95" s="617"/>
      <c r="I95" s="617"/>
      <c r="J95" s="617">
        <v>119</v>
      </c>
      <c r="K95" s="617"/>
      <c r="L95" s="617">
        <v>0</v>
      </c>
    </row>
    <row r="96" spans="1:12" ht="12.75">
      <c r="A96" s="600" t="s">
        <v>569</v>
      </c>
      <c r="B96" s="757" t="s">
        <v>1836</v>
      </c>
      <c r="C96" s="758"/>
      <c r="D96" s="758"/>
      <c r="E96" s="758"/>
      <c r="F96" s="758"/>
      <c r="G96" s="759"/>
      <c r="H96" s="602">
        <v>5000</v>
      </c>
      <c r="I96" s="602"/>
      <c r="J96" s="602">
        <v>354</v>
      </c>
      <c r="K96" s="602"/>
      <c r="L96" s="602"/>
    </row>
    <row r="97" spans="1:12" ht="12.75">
      <c r="A97" s="600" t="s">
        <v>570</v>
      </c>
      <c r="B97" s="747" t="s">
        <v>321</v>
      </c>
      <c r="C97" s="748"/>
      <c r="D97" s="748"/>
      <c r="E97" s="748"/>
      <c r="F97" s="748"/>
      <c r="G97" s="749"/>
      <c r="H97" s="603">
        <f>SUM(H98:H100)</f>
        <v>69356</v>
      </c>
      <c r="I97" s="603"/>
      <c r="J97" s="603">
        <f>SUM(J98:J100)</f>
        <v>750</v>
      </c>
      <c r="K97" s="603"/>
      <c r="L97" s="603">
        <f>SUM(L98:L100)</f>
        <v>0</v>
      </c>
    </row>
    <row r="98" spans="1:12" ht="12.75">
      <c r="A98" s="600" t="s">
        <v>571</v>
      </c>
      <c r="B98" s="750" t="s">
        <v>1841</v>
      </c>
      <c r="C98" s="751"/>
      <c r="D98" s="751"/>
      <c r="E98" s="751"/>
      <c r="F98" s="751"/>
      <c r="G98" s="752"/>
      <c r="H98" s="602">
        <v>62500</v>
      </c>
      <c r="I98" s="602"/>
      <c r="J98" s="602"/>
      <c r="K98" s="602"/>
      <c r="L98" s="602"/>
    </row>
    <row r="99" spans="1:12" s="183" customFormat="1" ht="12.75">
      <c r="A99" s="616" t="s">
        <v>572</v>
      </c>
      <c r="B99" s="750" t="s">
        <v>1832</v>
      </c>
      <c r="C99" s="751"/>
      <c r="D99" s="751"/>
      <c r="E99" s="751"/>
      <c r="F99" s="751"/>
      <c r="G99" s="752"/>
      <c r="H99" s="618">
        <v>6856</v>
      </c>
      <c r="I99" s="618"/>
      <c r="J99" s="618">
        <v>250</v>
      </c>
      <c r="K99" s="618"/>
      <c r="L99" s="618"/>
    </row>
    <row r="100" spans="1:12" s="183" customFormat="1" ht="12.75">
      <c r="A100" s="616" t="s">
        <v>573</v>
      </c>
      <c r="B100" s="750" t="s">
        <v>1833</v>
      </c>
      <c r="C100" s="751"/>
      <c r="D100" s="751"/>
      <c r="E100" s="751"/>
      <c r="F100" s="751"/>
      <c r="G100" s="752"/>
      <c r="H100" s="618"/>
      <c r="I100" s="618"/>
      <c r="J100" s="618">
        <v>500</v>
      </c>
      <c r="K100" s="618"/>
      <c r="L100" s="618"/>
    </row>
    <row r="101" spans="1:12" ht="15.75">
      <c r="A101" s="600" t="s">
        <v>574</v>
      </c>
      <c r="B101" s="586" t="s">
        <v>1782</v>
      </c>
      <c r="C101" s="579"/>
      <c r="D101" s="579"/>
      <c r="E101" s="579"/>
      <c r="F101" s="579"/>
      <c r="G101" s="580"/>
      <c r="H101" s="605">
        <f>SUM(H17,H20,H35,H40,H42,H44,H52,H60,H68,H92,H97)</f>
        <v>126960</v>
      </c>
      <c r="I101" s="605">
        <f>SUM(I17,I20,I35,I40,I42,I44,I52,I60,I68)</f>
        <v>504745</v>
      </c>
      <c r="J101" s="605">
        <f>SUM(J17,J20,J35,J40,J42,J44,J60,J68,J92,J97,J89)</f>
        <v>83581</v>
      </c>
      <c r="K101" s="605">
        <f>SUM(K17,K20,K35,K40,K42,K44,K52,K60,K68,K97)</f>
        <v>398245</v>
      </c>
      <c r="L101" s="605">
        <f>SUM(L17,L20,L35,L40,L44,L60,L68,L92,L97)</f>
        <v>220727</v>
      </c>
    </row>
    <row r="102" spans="1:12" ht="15.75">
      <c r="A102" s="600" t="s">
        <v>575</v>
      </c>
      <c r="B102" s="606"/>
      <c r="C102" s="579"/>
      <c r="D102" s="579"/>
      <c r="E102" s="579"/>
      <c r="F102" s="579"/>
      <c r="G102" s="580"/>
      <c r="H102" s="753">
        <f>SUM(H101:K101)</f>
        <v>1113531</v>
      </c>
      <c r="I102" s="754"/>
      <c r="J102" s="754"/>
      <c r="K102" s="755"/>
      <c r="L102" s="607">
        <f>SUM(L101:L101)</f>
        <v>220727</v>
      </c>
    </row>
    <row r="103" spans="1:12" ht="15.75">
      <c r="A103" s="600" t="s">
        <v>576</v>
      </c>
      <c r="B103" s="586" t="s">
        <v>1783</v>
      </c>
      <c r="C103" s="579"/>
      <c r="D103" s="579"/>
      <c r="E103" s="579"/>
      <c r="F103" s="579"/>
      <c r="G103" s="580"/>
      <c r="H103" s="756">
        <f>SUM(H102:L102)</f>
        <v>1334258</v>
      </c>
      <c r="I103" s="756"/>
      <c r="J103" s="756"/>
      <c r="K103" s="756"/>
      <c r="L103" s="756"/>
    </row>
  </sheetData>
  <sheetProtection/>
  <mergeCells count="97">
    <mergeCell ref="B93:G93"/>
    <mergeCell ref="B94:G94"/>
    <mergeCell ref="B95:G95"/>
    <mergeCell ref="B63:G63"/>
    <mergeCell ref="B64:G64"/>
    <mergeCell ref="B65:G65"/>
    <mergeCell ref="B66:G66"/>
    <mergeCell ref="B67:G67"/>
    <mergeCell ref="B49:G49"/>
    <mergeCell ref="B50:G50"/>
    <mergeCell ref="B96:G96"/>
    <mergeCell ref="B88:G88"/>
    <mergeCell ref="B52:G52"/>
    <mergeCell ref="B53:G53"/>
    <mergeCell ref="B61:G61"/>
    <mergeCell ref="B62:G62"/>
    <mergeCell ref="B51:G51"/>
    <mergeCell ref="B89:G89"/>
    <mergeCell ref="K2:L2"/>
    <mergeCell ref="B3:K3"/>
    <mergeCell ref="J6:K6"/>
    <mergeCell ref="J7:K7"/>
    <mergeCell ref="J8:K8"/>
    <mergeCell ref="J9:K9"/>
    <mergeCell ref="J10:K10"/>
    <mergeCell ref="J11:K11"/>
    <mergeCell ref="B13:G13"/>
    <mergeCell ref="B14:G14"/>
    <mergeCell ref="H15:L15"/>
    <mergeCell ref="I16:K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5:G35"/>
    <mergeCell ref="B34:G34"/>
    <mergeCell ref="B36:G36"/>
    <mergeCell ref="B37:G37"/>
    <mergeCell ref="B38:G38"/>
    <mergeCell ref="B40:G40"/>
    <mergeCell ref="B41:G41"/>
    <mergeCell ref="B42:G42"/>
    <mergeCell ref="B39:G39"/>
    <mergeCell ref="B43:G43"/>
    <mergeCell ref="B44:G44"/>
    <mergeCell ref="B45:G45"/>
    <mergeCell ref="B46:G46"/>
    <mergeCell ref="B47:G47"/>
    <mergeCell ref="B48:G48"/>
    <mergeCell ref="A56:A59"/>
    <mergeCell ref="B56:G56"/>
    <mergeCell ref="B57:G57"/>
    <mergeCell ref="H58:L58"/>
    <mergeCell ref="I59:K59"/>
    <mergeCell ref="B60:G60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81:G81"/>
    <mergeCell ref="B82:G82"/>
    <mergeCell ref="B83:G83"/>
    <mergeCell ref="B84:G84"/>
    <mergeCell ref="B91:G91"/>
    <mergeCell ref="B90:G90"/>
    <mergeCell ref="B97:G97"/>
    <mergeCell ref="B98:G98"/>
    <mergeCell ref="H102:K102"/>
    <mergeCell ref="H103:L103"/>
    <mergeCell ref="B85:G85"/>
    <mergeCell ref="B86:G86"/>
    <mergeCell ref="B87:G87"/>
    <mergeCell ref="B92:G92"/>
    <mergeCell ref="B99:G99"/>
    <mergeCell ref="B100:G100"/>
  </mergeCells>
  <printOptions horizontalCentered="1"/>
  <pageMargins left="0.5905511811023623" right="0.5905511811023623" top="1.3779527559055118" bottom="0.984251968503937" header="0.5118110236220472" footer="0.5118110236220472"/>
  <pageSetup horizontalDpi="600" verticalDpi="600" orientation="portrait" paperSize="9" scale="78" r:id="rId1"/>
  <headerFooter alignWithMargins="0">
    <oddHeader>&amp;C&amp;"Arial,Félkövér"&amp;12
Mór Városi Önkormányzat 2011. évi felhalmozási költségvetésének finanszírozása
&amp;R3. melléklet
a 20/2011. (VI.30.) Önkormányzati rendelethez</oddHeader>
    <oddFooter>&amp;L&amp;D&amp;C&amp;P</oddFooter>
  </headerFooter>
  <rowBreaks count="1" manualBreakCount="1">
    <brk id="5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SheetLayoutView="100" zoomScalePageLayoutView="0" workbookViewId="0" topLeftCell="A1">
      <selection activeCell="G18" sqref="G18"/>
    </sheetView>
  </sheetViews>
  <sheetFormatPr defaultColWidth="9.140625" defaultRowHeight="12.75"/>
  <cols>
    <col min="1" max="1" width="5.8515625" style="622" customWidth="1"/>
    <col min="2" max="2" width="30.421875" style="623" customWidth="1"/>
    <col min="3" max="4" width="12.7109375" style="622" customWidth="1"/>
    <col min="5" max="5" width="30.57421875" style="622" customWidth="1"/>
    <col min="6" max="7" width="12.7109375" style="622" customWidth="1"/>
    <col min="8" max="16384" width="9.140625" style="622" customWidth="1"/>
  </cols>
  <sheetData>
    <row r="1" spans="1:7" ht="39.75" customHeight="1">
      <c r="A1" s="786" t="s">
        <v>1962</v>
      </c>
      <c r="B1" s="786"/>
      <c r="C1" s="786"/>
      <c r="D1" s="786"/>
      <c r="E1" s="786"/>
      <c r="F1" s="786"/>
      <c r="G1" s="786"/>
    </row>
    <row r="2" ht="13.5" thickBot="1">
      <c r="G2" s="678" t="s">
        <v>113</v>
      </c>
    </row>
    <row r="3" spans="1:7" s="679" customFormat="1" ht="12" customHeight="1" thickBot="1">
      <c r="A3" s="624" t="s">
        <v>511</v>
      </c>
      <c r="B3" s="625" t="s">
        <v>512</v>
      </c>
      <c r="C3" s="626" t="s">
        <v>1451</v>
      </c>
      <c r="D3" s="626" t="s">
        <v>1452</v>
      </c>
      <c r="E3" s="625" t="s">
        <v>1748</v>
      </c>
      <c r="F3" s="626" t="s">
        <v>1749</v>
      </c>
      <c r="G3" s="627" t="s">
        <v>1784</v>
      </c>
    </row>
    <row r="4" spans="1:7" ht="24" customHeight="1" thickBot="1">
      <c r="A4" s="787" t="s">
        <v>1608</v>
      </c>
      <c r="B4" s="650" t="s">
        <v>1741</v>
      </c>
      <c r="C4" s="651"/>
      <c r="D4" s="651"/>
      <c r="E4" s="650" t="s">
        <v>1848</v>
      </c>
      <c r="F4" s="651"/>
      <c r="G4" s="652"/>
    </row>
    <row r="5" spans="1:8" s="628" customFormat="1" ht="35.25" customHeight="1" thickBot="1">
      <c r="A5" s="788"/>
      <c r="B5" s="653" t="s">
        <v>114</v>
      </c>
      <c r="C5" s="654" t="s">
        <v>1880</v>
      </c>
      <c r="D5" s="654" t="s">
        <v>1881</v>
      </c>
      <c r="E5" s="653" t="s">
        <v>114</v>
      </c>
      <c r="F5" s="654" t="s">
        <v>1880</v>
      </c>
      <c r="G5" s="680" t="s">
        <v>1881</v>
      </c>
      <c r="H5" s="667"/>
    </row>
    <row r="6" spans="1:7" ht="12.75" customHeight="1">
      <c r="A6" s="629" t="s">
        <v>2</v>
      </c>
      <c r="B6" s="630" t="s">
        <v>1963</v>
      </c>
      <c r="C6" s="631">
        <v>400733</v>
      </c>
      <c r="D6" s="631">
        <v>404170</v>
      </c>
      <c r="E6" s="630" t="s">
        <v>10</v>
      </c>
      <c r="F6" s="631">
        <v>1286243</v>
      </c>
      <c r="G6" s="632">
        <v>1301056</v>
      </c>
    </row>
    <row r="7" spans="1:7" ht="12.75" customHeight="1">
      <c r="A7" s="633" t="s">
        <v>5</v>
      </c>
      <c r="B7" s="634" t="s">
        <v>1964</v>
      </c>
      <c r="C7" s="635">
        <v>1643847</v>
      </c>
      <c r="D7" s="635">
        <v>1643847</v>
      </c>
      <c r="E7" s="634" t="s">
        <v>1965</v>
      </c>
      <c r="F7" s="635">
        <v>336553</v>
      </c>
      <c r="G7" s="636">
        <v>340050</v>
      </c>
    </row>
    <row r="8" spans="1:7" ht="12.75" customHeight="1">
      <c r="A8" s="633" t="s">
        <v>15</v>
      </c>
      <c r="B8" s="634" t="s">
        <v>1966</v>
      </c>
      <c r="C8" s="635">
        <v>639750</v>
      </c>
      <c r="D8" s="635">
        <v>657469</v>
      </c>
      <c r="E8" s="634" t="s">
        <v>4</v>
      </c>
      <c r="F8" s="635">
        <v>1507965</v>
      </c>
      <c r="G8" s="636">
        <v>1553096</v>
      </c>
    </row>
    <row r="9" spans="1:7" ht="12.75" customHeight="1">
      <c r="A9" s="633" t="s">
        <v>13</v>
      </c>
      <c r="B9" s="681" t="s">
        <v>1967</v>
      </c>
      <c r="C9" s="635">
        <v>949576</v>
      </c>
      <c r="D9" s="635">
        <v>944853</v>
      </c>
      <c r="E9" s="637" t="s">
        <v>1679</v>
      </c>
      <c r="F9" s="635"/>
      <c r="G9" s="636"/>
    </row>
    <row r="10" spans="1:7" ht="12.75" customHeight="1">
      <c r="A10" s="633" t="s">
        <v>16</v>
      </c>
      <c r="B10" s="634" t="s">
        <v>1968</v>
      </c>
      <c r="C10" s="635"/>
      <c r="D10" s="635">
        <v>316</v>
      </c>
      <c r="E10" s="634" t="s">
        <v>1969</v>
      </c>
      <c r="F10" s="635"/>
      <c r="G10" s="636">
        <v>86467</v>
      </c>
    </row>
    <row r="11" spans="1:7" ht="12.75" customHeight="1">
      <c r="A11" s="633" t="s">
        <v>21</v>
      </c>
      <c r="B11" s="634" t="s">
        <v>1742</v>
      </c>
      <c r="C11" s="635">
        <v>56594</v>
      </c>
      <c r="D11" s="635">
        <v>58510</v>
      </c>
      <c r="E11" s="634" t="s">
        <v>1970</v>
      </c>
      <c r="F11" s="635">
        <v>151445</v>
      </c>
      <c r="G11" s="636">
        <v>149028</v>
      </c>
    </row>
    <row r="12" spans="1:7" ht="12.75" customHeight="1">
      <c r="A12" s="633" t="s">
        <v>18</v>
      </c>
      <c r="B12" s="634" t="s">
        <v>1971</v>
      </c>
      <c r="C12" s="635"/>
      <c r="D12" s="635"/>
      <c r="E12" s="634" t="s">
        <v>12</v>
      </c>
      <c r="F12" s="635">
        <v>86954</v>
      </c>
      <c r="G12" s="636">
        <v>149139</v>
      </c>
    </row>
    <row r="13" spans="1:7" ht="12.75" customHeight="1">
      <c r="A13" s="633" t="s">
        <v>83</v>
      </c>
      <c r="B13" s="634"/>
      <c r="C13" s="635"/>
      <c r="D13" s="635"/>
      <c r="E13" s="634" t="s">
        <v>1972</v>
      </c>
      <c r="F13" s="635">
        <v>168571</v>
      </c>
      <c r="G13" s="636">
        <v>168978</v>
      </c>
    </row>
    <row r="14" spans="1:7" ht="12.75" customHeight="1">
      <c r="A14" s="633" t="s">
        <v>322</v>
      </c>
      <c r="B14" s="682"/>
      <c r="C14" s="635"/>
      <c r="D14" s="635"/>
      <c r="E14" s="634" t="s">
        <v>1689</v>
      </c>
      <c r="F14" s="635">
        <v>3770</v>
      </c>
      <c r="G14" s="636">
        <v>3770</v>
      </c>
    </row>
    <row r="15" spans="1:7" ht="12.75" customHeight="1">
      <c r="A15" s="633" t="s">
        <v>323</v>
      </c>
      <c r="B15" s="634"/>
      <c r="C15" s="635"/>
      <c r="D15" s="635"/>
      <c r="E15" s="634" t="s">
        <v>1691</v>
      </c>
      <c r="F15" s="635"/>
      <c r="G15" s="636"/>
    </row>
    <row r="16" spans="1:7" ht="12.75" customHeight="1">
      <c r="A16" s="633" t="s">
        <v>324</v>
      </c>
      <c r="B16" s="634"/>
      <c r="C16" s="635"/>
      <c r="D16" s="635"/>
      <c r="E16" s="634" t="s">
        <v>1973</v>
      </c>
      <c r="F16" s="635">
        <v>40000</v>
      </c>
      <c r="G16" s="636">
        <v>40000</v>
      </c>
    </row>
    <row r="17" spans="1:7" ht="12.75" customHeight="1" thickBot="1">
      <c r="A17" s="633" t="s">
        <v>325</v>
      </c>
      <c r="B17" s="638"/>
      <c r="C17" s="683"/>
      <c r="D17" s="683"/>
      <c r="E17" s="634" t="s">
        <v>1849</v>
      </c>
      <c r="F17" s="683">
        <v>100684</v>
      </c>
      <c r="G17" s="684">
        <v>82351</v>
      </c>
    </row>
    <row r="18" spans="1:7" ht="15.75" customHeight="1" thickBot="1">
      <c r="A18" s="639" t="s">
        <v>326</v>
      </c>
      <c r="B18" s="655" t="s">
        <v>1850</v>
      </c>
      <c r="C18" s="656">
        <f>SUM(C6:C17)</f>
        <v>3690500</v>
      </c>
      <c r="D18" s="656">
        <f>SUM(D6:D17)</f>
        <v>3709165</v>
      </c>
      <c r="E18" s="685" t="s">
        <v>1851</v>
      </c>
      <c r="F18" s="656">
        <f>SUM(F6:F17)</f>
        <v>3682185</v>
      </c>
      <c r="G18" s="657">
        <f>SUM(G6:G17)</f>
        <v>3873935</v>
      </c>
    </row>
    <row r="19" spans="1:7" ht="12.75" customHeight="1">
      <c r="A19" s="686" t="s">
        <v>327</v>
      </c>
      <c r="B19" s="640" t="s">
        <v>1974</v>
      </c>
      <c r="C19" s="687">
        <v>135066</v>
      </c>
      <c r="D19" s="687">
        <v>169172</v>
      </c>
      <c r="E19" s="634" t="s">
        <v>1708</v>
      </c>
      <c r="F19" s="688">
        <v>423669</v>
      </c>
      <c r="G19" s="689">
        <v>100000</v>
      </c>
    </row>
    <row r="20" spans="1:7" ht="12.75" customHeight="1">
      <c r="A20" s="690" t="s">
        <v>328</v>
      </c>
      <c r="B20" s="691" t="s">
        <v>1975</v>
      </c>
      <c r="C20" s="692"/>
      <c r="D20" s="692"/>
      <c r="E20" s="634" t="s">
        <v>1709</v>
      </c>
      <c r="F20" s="641"/>
      <c r="G20" s="642"/>
    </row>
    <row r="21" spans="1:7" ht="12.75" customHeight="1">
      <c r="A21" s="633" t="s">
        <v>329</v>
      </c>
      <c r="B21" s="634" t="s">
        <v>193</v>
      </c>
      <c r="C21" s="641">
        <v>450000</v>
      </c>
      <c r="D21" s="641">
        <v>377212</v>
      </c>
      <c r="E21" s="634" t="s">
        <v>1710</v>
      </c>
      <c r="F21" s="641"/>
      <c r="G21" s="642"/>
    </row>
    <row r="22" spans="1:7" ht="12.75" customHeight="1">
      <c r="A22" s="633" t="s">
        <v>330</v>
      </c>
      <c r="B22" s="634" t="s">
        <v>1664</v>
      </c>
      <c r="C22" s="641"/>
      <c r="D22" s="641"/>
      <c r="E22" s="634" t="s">
        <v>1852</v>
      </c>
      <c r="F22" s="641"/>
      <c r="G22" s="642"/>
    </row>
    <row r="23" spans="1:7" ht="12.75" customHeight="1">
      <c r="A23" s="633" t="s">
        <v>513</v>
      </c>
      <c r="B23" s="634" t="s">
        <v>180</v>
      </c>
      <c r="C23" s="641"/>
      <c r="D23" s="641"/>
      <c r="E23" s="637" t="s">
        <v>1853</v>
      </c>
      <c r="F23" s="641"/>
      <c r="G23" s="642"/>
    </row>
    <row r="24" spans="1:7" ht="12.75" customHeight="1">
      <c r="A24" s="633" t="s">
        <v>514</v>
      </c>
      <c r="B24" s="634" t="s">
        <v>1854</v>
      </c>
      <c r="C24" s="641"/>
      <c r="D24" s="641"/>
      <c r="E24" s="634" t="s">
        <v>1855</v>
      </c>
      <c r="F24" s="641"/>
      <c r="G24" s="642"/>
    </row>
    <row r="25" spans="1:7" ht="12.75" customHeight="1">
      <c r="A25" s="693" t="s">
        <v>515</v>
      </c>
      <c r="B25" s="637" t="s">
        <v>1856</v>
      </c>
      <c r="C25" s="688"/>
      <c r="D25" s="688"/>
      <c r="E25" s="630" t="s">
        <v>1857</v>
      </c>
      <c r="F25" s="688"/>
      <c r="G25" s="689"/>
    </row>
    <row r="26" spans="1:7" ht="12.75" customHeight="1">
      <c r="A26" s="633" t="s">
        <v>516</v>
      </c>
      <c r="B26" s="634" t="s">
        <v>1858</v>
      </c>
      <c r="C26" s="641"/>
      <c r="D26" s="641"/>
      <c r="E26" s="634" t="s">
        <v>1859</v>
      </c>
      <c r="F26" s="641"/>
      <c r="G26" s="642"/>
    </row>
    <row r="27" spans="1:7" ht="12.75" customHeight="1">
      <c r="A27" s="629" t="s">
        <v>517</v>
      </c>
      <c r="B27" s="630" t="s">
        <v>1860</v>
      </c>
      <c r="C27" s="643"/>
      <c r="D27" s="643"/>
      <c r="E27" s="630" t="s">
        <v>1715</v>
      </c>
      <c r="F27" s="643"/>
      <c r="G27" s="644"/>
    </row>
    <row r="28" spans="1:7" ht="12.75" customHeight="1">
      <c r="A28" s="645" t="s">
        <v>518</v>
      </c>
      <c r="B28" s="638" t="s">
        <v>1861</v>
      </c>
      <c r="C28" s="646"/>
      <c r="D28" s="646"/>
      <c r="E28" s="638"/>
      <c r="F28" s="646"/>
      <c r="G28" s="647"/>
    </row>
    <row r="29" spans="1:7" ht="12.75" customHeight="1" thickBot="1">
      <c r="A29" s="694" t="s">
        <v>519</v>
      </c>
      <c r="B29" s="648" t="s">
        <v>1976</v>
      </c>
      <c r="C29" s="695"/>
      <c r="D29" s="695"/>
      <c r="E29" s="648"/>
      <c r="F29" s="695"/>
      <c r="G29" s="696"/>
    </row>
    <row r="30" spans="1:7" ht="15.75" customHeight="1" thickBot="1">
      <c r="A30" s="639" t="s">
        <v>520</v>
      </c>
      <c r="B30" s="655" t="s">
        <v>1977</v>
      </c>
      <c r="C30" s="656">
        <f>SUM(C21:C29)</f>
        <v>450000</v>
      </c>
      <c r="D30" s="656">
        <f>SUM(D21:D29)</f>
        <v>377212</v>
      </c>
      <c r="E30" s="655" t="s">
        <v>1978</v>
      </c>
      <c r="F30" s="656">
        <f>SUM(F19:F29)</f>
        <v>423669</v>
      </c>
      <c r="G30" s="657">
        <f>SUM(G19:G29)</f>
        <v>100000</v>
      </c>
    </row>
    <row r="31" spans="1:7" ht="18" customHeight="1" thickBot="1">
      <c r="A31" s="639" t="s">
        <v>521</v>
      </c>
      <c r="B31" s="660" t="s">
        <v>1979</v>
      </c>
      <c r="C31" s="697">
        <f>+C18+C19+C20+C30</f>
        <v>4275566</v>
      </c>
      <c r="D31" s="697">
        <f>+D18+D19+D20+D30</f>
        <v>4255549</v>
      </c>
      <c r="E31" s="660" t="s">
        <v>1980</v>
      </c>
      <c r="F31" s="697">
        <f>+F18+F30</f>
        <v>4105854</v>
      </c>
      <c r="G31" s="698">
        <f>+G18+G30</f>
        <v>3973935</v>
      </c>
    </row>
    <row r="32" spans="1:8" ht="18" customHeight="1" thickBot="1">
      <c r="A32" s="639" t="s">
        <v>522</v>
      </c>
      <c r="B32" s="658" t="s">
        <v>1862</v>
      </c>
      <c r="C32" s="659" t="str">
        <f>IF(((F18-C18)&gt;0),F18-C18,"----")</f>
        <v>----</v>
      </c>
      <c r="D32" s="659">
        <f>IF(((G18-D18)&gt;0),G18-D18,"----")</f>
        <v>164770</v>
      </c>
      <c r="E32" s="658" t="s">
        <v>1863</v>
      </c>
      <c r="F32" s="659">
        <f>IF(((C18-F18)&gt;0),C18-F18,"----")</f>
        <v>8315</v>
      </c>
      <c r="G32" s="668" t="str">
        <f>IF(((D18-G18)&gt;0),D18-G18,"----")</f>
        <v>----</v>
      </c>
      <c r="H32" s="699"/>
    </row>
    <row r="35" ht="15.75">
      <c r="B35" s="649"/>
    </row>
  </sheetData>
  <sheetProtection/>
  <mergeCells count="2">
    <mergeCell ref="A1:G1"/>
    <mergeCell ref="A4:A5"/>
  </mergeCells>
  <printOptions horizontalCentered="1"/>
  <pageMargins left="0.7874015748031497" right="0.7874015748031497" top="0.9055118110236221" bottom="0.7874015748031497" header="0.6692913385826772" footer="0.5511811023622047"/>
  <pageSetup horizontalDpi="600" verticalDpi="600" orientation="landscape" paperSize="9" scale="95" r:id="rId1"/>
  <headerFooter alignWithMargins="0">
    <oddHeader>&amp;R 4.a. melléklet
a 20/2011. (VI.30.) Önkormányzati rendelethez</oddHeader>
    <oddFooter>&amp;L&amp;D&amp;C&amp;P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2.75"/>
  <cols>
    <col min="1" max="1" width="5.8515625" style="622" customWidth="1"/>
    <col min="2" max="2" width="30.421875" style="623" customWidth="1"/>
    <col min="3" max="4" width="12.7109375" style="622" customWidth="1"/>
    <col min="5" max="5" width="30.57421875" style="622" customWidth="1"/>
    <col min="6" max="7" width="12.7109375" style="622" customWidth="1"/>
    <col min="8" max="16384" width="9.140625" style="622" customWidth="1"/>
  </cols>
  <sheetData>
    <row r="1" spans="1:7" ht="39.75" customHeight="1">
      <c r="A1" s="786" t="s">
        <v>1864</v>
      </c>
      <c r="B1" s="786"/>
      <c r="C1" s="786"/>
      <c r="D1" s="786"/>
      <c r="E1" s="786"/>
      <c r="F1" s="786"/>
      <c r="G1" s="786"/>
    </row>
    <row r="2" ht="13.5" thickBot="1"/>
    <row r="3" spans="1:7" s="628" customFormat="1" ht="12" customHeight="1" thickBot="1">
      <c r="A3" s="624" t="s">
        <v>511</v>
      </c>
      <c r="B3" s="625" t="s">
        <v>512</v>
      </c>
      <c r="C3" s="626" t="s">
        <v>1451</v>
      </c>
      <c r="D3" s="626" t="s">
        <v>1452</v>
      </c>
      <c r="E3" s="625" t="s">
        <v>1748</v>
      </c>
      <c r="F3" s="626" t="s">
        <v>1749</v>
      </c>
      <c r="G3" s="627" t="s">
        <v>1784</v>
      </c>
    </row>
    <row r="4" spans="1:7" ht="24" customHeight="1" thickBot="1">
      <c r="A4" s="789" t="s">
        <v>1608</v>
      </c>
      <c r="B4" s="650" t="s">
        <v>1741</v>
      </c>
      <c r="C4" s="651"/>
      <c r="D4" s="651"/>
      <c r="E4" s="650" t="s">
        <v>1848</v>
      </c>
      <c r="F4" s="651"/>
      <c r="G4" s="652"/>
    </row>
    <row r="5" spans="1:8" s="628" customFormat="1" ht="35.25" customHeight="1" thickBot="1">
      <c r="A5" s="790"/>
      <c r="B5" s="653" t="s">
        <v>114</v>
      </c>
      <c r="C5" s="654" t="s">
        <v>1880</v>
      </c>
      <c r="D5" s="654" t="s">
        <v>1881</v>
      </c>
      <c r="E5" s="653" t="s">
        <v>114</v>
      </c>
      <c r="F5" s="654" t="s">
        <v>1880</v>
      </c>
      <c r="G5" s="654" t="s">
        <v>1881</v>
      </c>
      <c r="H5" s="667"/>
    </row>
    <row r="6" spans="1:7" ht="12.75" customHeight="1">
      <c r="A6" s="629" t="s">
        <v>2</v>
      </c>
      <c r="B6" s="630" t="s">
        <v>1865</v>
      </c>
      <c r="C6" s="631">
        <v>38300</v>
      </c>
      <c r="D6" s="631">
        <v>38550</v>
      </c>
      <c r="E6" s="630" t="s">
        <v>1730</v>
      </c>
      <c r="F6" s="631">
        <v>44462</v>
      </c>
      <c r="G6" s="632">
        <v>123466</v>
      </c>
    </row>
    <row r="7" spans="1:7" ht="12.75" customHeight="1">
      <c r="A7" s="633" t="s">
        <v>5</v>
      </c>
      <c r="B7" s="634" t="s">
        <v>1866</v>
      </c>
      <c r="C7" s="635">
        <v>800</v>
      </c>
      <c r="D7" s="635">
        <v>800</v>
      </c>
      <c r="E7" s="634" t="s">
        <v>1867</v>
      </c>
      <c r="F7" s="635">
        <v>173665</v>
      </c>
      <c r="G7" s="636">
        <v>202169</v>
      </c>
    </row>
    <row r="8" spans="1:7" ht="12.75" customHeight="1">
      <c r="A8" s="633" t="s">
        <v>15</v>
      </c>
      <c r="B8" s="634" t="s">
        <v>1637</v>
      </c>
      <c r="C8" s="635">
        <v>330</v>
      </c>
      <c r="D8" s="635">
        <v>330</v>
      </c>
      <c r="E8" s="634" t="s">
        <v>130</v>
      </c>
      <c r="F8" s="635">
        <v>41750</v>
      </c>
      <c r="G8" s="636">
        <v>66750</v>
      </c>
    </row>
    <row r="9" spans="1:7" ht="12.75" customHeight="1">
      <c r="A9" s="633" t="s">
        <v>13</v>
      </c>
      <c r="B9" s="634" t="s">
        <v>1868</v>
      </c>
      <c r="C9" s="635"/>
      <c r="D9" s="635"/>
      <c r="E9" s="634" t="s">
        <v>1699</v>
      </c>
      <c r="F9" s="635">
        <v>72000</v>
      </c>
      <c r="G9" s="636">
        <v>12000</v>
      </c>
    </row>
    <row r="10" spans="1:7" ht="12.75" customHeight="1">
      <c r="A10" s="633" t="s">
        <v>16</v>
      </c>
      <c r="B10" s="634" t="s">
        <v>1869</v>
      </c>
      <c r="C10" s="635"/>
      <c r="D10" s="635"/>
      <c r="E10" s="634" t="s">
        <v>1870</v>
      </c>
      <c r="F10" s="635"/>
      <c r="G10" s="636">
        <v>2000</v>
      </c>
    </row>
    <row r="11" spans="1:7" ht="12.75" customHeight="1">
      <c r="A11" s="633" t="s">
        <v>21</v>
      </c>
      <c r="B11" s="634" t="s">
        <v>1882</v>
      </c>
      <c r="C11" s="635">
        <v>2992</v>
      </c>
      <c r="D11" s="635">
        <v>2992</v>
      </c>
      <c r="E11" s="634" t="s">
        <v>1849</v>
      </c>
      <c r="F11" s="635">
        <v>514323</v>
      </c>
      <c r="G11" s="636">
        <v>573241</v>
      </c>
    </row>
    <row r="12" spans="1:7" ht="12.75" customHeight="1">
      <c r="A12" s="633" t="s">
        <v>18</v>
      </c>
      <c r="B12" s="634" t="s">
        <v>1871</v>
      </c>
      <c r="C12" s="635"/>
      <c r="D12" s="635"/>
      <c r="E12" s="634" t="s">
        <v>1872</v>
      </c>
      <c r="F12" s="635"/>
      <c r="G12" s="636">
        <v>354632</v>
      </c>
    </row>
    <row r="13" spans="1:7" ht="12.75" customHeight="1">
      <c r="A13" s="633" t="s">
        <v>83</v>
      </c>
      <c r="B13" s="634" t="s">
        <v>1873</v>
      </c>
      <c r="C13" s="635"/>
      <c r="D13" s="635"/>
      <c r="E13" s="634" t="s">
        <v>1701</v>
      </c>
      <c r="F13" s="635"/>
      <c r="G13" s="636"/>
    </row>
    <row r="14" spans="1:7" ht="12.75" customHeight="1">
      <c r="A14" s="633" t="s">
        <v>322</v>
      </c>
      <c r="B14" s="634" t="s">
        <v>1874</v>
      </c>
      <c r="C14" s="635">
        <v>10500</v>
      </c>
      <c r="D14" s="635">
        <v>10500</v>
      </c>
      <c r="E14" s="634" t="s">
        <v>1875</v>
      </c>
      <c r="F14" s="635">
        <v>43145</v>
      </c>
      <c r="G14" s="636">
        <v>43145</v>
      </c>
    </row>
    <row r="15" spans="1:7" ht="12.75" customHeight="1" thickBot="1">
      <c r="A15" s="633" t="s">
        <v>323</v>
      </c>
      <c r="B15" s="634" t="s">
        <v>1876</v>
      </c>
      <c r="C15" s="635">
        <v>355119</v>
      </c>
      <c r="D15" s="635">
        <v>398245</v>
      </c>
      <c r="E15" s="634" t="s">
        <v>1823</v>
      </c>
      <c r="F15" s="635">
        <v>4000</v>
      </c>
      <c r="G15" s="636">
        <v>4000</v>
      </c>
    </row>
    <row r="16" spans="1:7" ht="15.75" customHeight="1" thickBot="1">
      <c r="A16" s="639" t="s">
        <v>324</v>
      </c>
      <c r="B16" s="655" t="s">
        <v>1850</v>
      </c>
      <c r="C16" s="656">
        <f>SUM(C6:C15)</f>
        <v>408041</v>
      </c>
      <c r="D16" s="656">
        <f>SUM(D6:D15)</f>
        <v>451417</v>
      </c>
      <c r="E16" s="655" t="s">
        <v>1851</v>
      </c>
      <c r="F16" s="656">
        <f>SUM(F6:F15)</f>
        <v>893345</v>
      </c>
      <c r="G16" s="657">
        <f>SUM(G6:G15)</f>
        <v>1381403</v>
      </c>
    </row>
    <row r="17" spans="1:7" ht="12.75" customHeight="1">
      <c r="A17" s="661" t="s">
        <v>325</v>
      </c>
      <c r="B17" s="640" t="s">
        <v>1877</v>
      </c>
      <c r="C17" s="662">
        <v>72788</v>
      </c>
      <c r="D17" s="662">
        <v>226650</v>
      </c>
      <c r="E17" s="634" t="s">
        <v>1708</v>
      </c>
      <c r="F17" s="643"/>
      <c r="G17" s="644"/>
    </row>
    <row r="18" spans="1:7" ht="12.75" customHeight="1">
      <c r="A18" s="633" t="s">
        <v>326</v>
      </c>
      <c r="B18" s="634" t="s">
        <v>193</v>
      </c>
      <c r="C18" s="641"/>
      <c r="D18" s="641"/>
      <c r="E18" s="634" t="s">
        <v>1709</v>
      </c>
      <c r="F18" s="641"/>
      <c r="G18" s="642"/>
    </row>
    <row r="19" spans="1:7" ht="12.75" customHeight="1">
      <c r="A19" s="633" t="s">
        <v>327</v>
      </c>
      <c r="B19" s="634" t="s">
        <v>1664</v>
      </c>
      <c r="C19" s="641"/>
      <c r="D19" s="641"/>
      <c r="E19" s="634" t="s">
        <v>1710</v>
      </c>
      <c r="F19" s="641">
        <v>83023</v>
      </c>
      <c r="G19" s="642">
        <v>83023</v>
      </c>
    </row>
    <row r="20" spans="1:7" ht="12.75" customHeight="1">
      <c r="A20" s="633" t="s">
        <v>328</v>
      </c>
      <c r="B20" s="634" t="s">
        <v>180</v>
      </c>
      <c r="C20" s="641">
        <v>325827</v>
      </c>
      <c r="D20" s="641">
        <v>504745</v>
      </c>
      <c r="E20" s="634" t="s">
        <v>1852</v>
      </c>
      <c r="F20" s="641"/>
      <c r="G20" s="642"/>
    </row>
    <row r="21" spans="1:7" ht="12.75" customHeight="1">
      <c r="A21" s="633" t="s">
        <v>329</v>
      </c>
      <c r="B21" s="634" t="s">
        <v>1854</v>
      </c>
      <c r="C21" s="641"/>
      <c r="D21" s="641"/>
      <c r="E21" s="637" t="s">
        <v>1853</v>
      </c>
      <c r="F21" s="641"/>
      <c r="G21" s="642"/>
    </row>
    <row r="22" spans="1:7" ht="12.75" customHeight="1">
      <c r="A22" s="633" t="s">
        <v>330</v>
      </c>
      <c r="B22" s="637" t="s">
        <v>1856</v>
      </c>
      <c r="C22" s="641"/>
      <c r="D22" s="641"/>
      <c r="E22" s="634" t="s">
        <v>1855</v>
      </c>
      <c r="F22" s="641"/>
      <c r="G22" s="642"/>
    </row>
    <row r="23" spans="1:7" ht="12.75" customHeight="1">
      <c r="A23" s="633" t="s">
        <v>513</v>
      </c>
      <c r="B23" s="634" t="s">
        <v>1858</v>
      </c>
      <c r="C23" s="641"/>
      <c r="D23" s="641"/>
      <c r="E23" s="630" t="s">
        <v>1857</v>
      </c>
      <c r="F23" s="641"/>
      <c r="G23" s="642"/>
    </row>
    <row r="24" spans="1:7" ht="12.75" customHeight="1">
      <c r="A24" s="633" t="s">
        <v>514</v>
      </c>
      <c r="B24" s="630" t="s">
        <v>1860</v>
      </c>
      <c r="C24" s="641"/>
      <c r="D24" s="641"/>
      <c r="E24" s="634" t="s">
        <v>1859</v>
      </c>
      <c r="F24" s="641"/>
      <c r="G24" s="642"/>
    </row>
    <row r="25" spans="1:7" ht="12.75" customHeight="1">
      <c r="A25" s="633" t="s">
        <v>515</v>
      </c>
      <c r="B25" s="638" t="s">
        <v>1861</v>
      </c>
      <c r="C25" s="641"/>
      <c r="D25" s="641"/>
      <c r="E25" s="630" t="s">
        <v>1715</v>
      </c>
      <c r="F25" s="641"/>
      <c r="G25" s="642"/>
    </row>
    <row r="26" spans="1:7" ht="12.75" customHeight="1" thickBot="1">
      <c r="A26" s="645" t="s">
        <v>516</v>
      </c>
      <c r="B26" s="648" t="s">
        <v>1671</v>
      </c>
      <c r="C26" s="646"/>
      <c r="D26" s="646"/>
      <c r="E26" s="638"/>
      <c r="F26" s="646"/>
      <c r="G26" s="647"/>
    </row>
    <row r="27" spans="1:7" ht="15.75" customHeight="1" thickBot="1">
      <c r="A27" s="639" t="s">
        <v>517</v>
      </c>
      <c r="B27" s="655" t="s">
        <v>1982</v>
      </c>
      <c r="C27" s="656">
        <f>SUM(C18:C26)</f>
        <v>325827</v>
      </c>
      <c r="D27" s="656">
        <f>SUM(D18:D26)</f>
        <v>504745</v>
      </c>
      <c r="E27" s="655" t="s">
        <v>1981</v>
      </c>
      <c r="F27" s="663">
        <f>SUM(F17:F26)</f>
        <v>83023</v>
      </c>
      <c r="G27" s="664">
        <f>SUM(G17:G26)</f>
        <v>83023</v>
      </c>
    </row>
    <row r="28" spans="1:7" ht="23.25" customHeight="1" thickBot="1">
      <c r="A28" s="639" t="s">
        <v>518</v>
      </c>
      <c r="B28" s="660" t="s">
        <v>1878</v>
      </c>
      <c r="C28" s="665">
        <f>+C16+C17+C27</f>
        <v>806656</v>
      </c>
      <c r="D28" s="665">
        <f>+D16+D17+D27</f>
        <v>1182812</v>
      </c>
      <c r="E28" s="660" t="s">
        <v>1879</v>
      </c>
      <c r="F28" s="665">
        <f>+F16+F27</f>
        <v>976368</v>
      </c>
      <c r="G28" s="666">
        <f>+G16+G27</f>
        <v>1464426</v>
      </c>
    </row>
    <row r="29" spans="1:7" ht="18" customHeight="1" thickBot="1">
      <c r="A29" s="639" t="s">
        <v>519</v>
      </c>
      <c r="B29" s="658" t="s">
        <v>1862</v>
      </c>
      <c r="C29" s="659">
        <f>IF(((F16-C16)&gt;0),F16-C16,"----")</f>
        <v>485304</v>
      </c>
      <c r="D29" s="659">
        <f>IF(((G16-D16)&gt;0),G16-D16,"----")</f>
        <v>929986</v>
      </c>
      <c r="E29" s="658" t="s">
        <v>1863</v>
      </c>
      <c r="F29" s="659" t="str">
        <f>IF(((C16-F16)&gt;0),C16-F16,"----")</f>
        <v>----</v>
      </c>
      <c r="G29" s="668" t="str">
        <f>IF(((D16-G16)&gt;0),D16-G16,"----")</f>
        <v>----</v>
      </c>
    </row>
    <row r="32" ht="15.75">
      <c r="B32" s="649"/>
    </row>
  </sheetData>
  <sheetProtection/>
  <mergeCells count="2">
    <mergeCell ref="A4:A5"/>
    <mergeCell ref="A1:G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5" r:id="rId1"/>
  <headerFooter alignWithMargins="0">
    <oddHeader>&amp;R4.b. melléklet
a 20/2011. (VI.30.) Önkormányzati rendelethez</oddHeader>
    <oddFooter>&amp;L&amp;D&amp;C&amp;P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50"/>
  <sheetViews>
    <sheetView view="pageBreakPreview" zoomScaleSheetLayoutView="100" zoomScalePageLayoutView="0" workbookViewId="0" topLeftCell="A1">
      <selection activeCell="H33" sqref="H33"/>
    </sheetView>
  </sheetViews>
  <sheetFormatPr defaultColWidth="9.140625" defaultRowHeight="24.75" customHeight="1"/>
  <cols>
    <col min="1" max="1" width="4.140625" style="412" bestFit="1" customWidth="1"/>
    <col min="2" max="2" width="6.8515625" style="185" customWidth="1"/>
    <col min="3" max="3" width="46.421875" style="185" customWidth="1"/>
    <col min="4" max="9" width="12.7109375" style="185" customWidth="1"/>
    <col min="10" max="16384" width="9.140625" style="185" customWidth="1"/>
  </cols>
  <sheetData>
    <row r="2" spans="2:9" ht="24.75" customHeight="1">
      <c r="B2" s="794" t="s">
        <v>122</v>
      </c>
      <c r="C2" s="794"/>
      <c r="D2" s="794"/>
      <c r="E2" s="794"/>
      <c r="F2" s="794"/>
      <c r="G2" s="794"/>
      <c r="H2" s="794"/>
      <c r="I2" s="794"/>
    </row>
    <row r="3" spans="4:9" ht="19.5" customHeight="1" thickBot="1">
      <c r="D3" s="186"/>
      <c r="E3" s="186"/>
      <c r="F3" s="193"/>
      <c r="G3" s="186"/>
      <c r="H3" s="186"/>
      <c r="I3" s="193" t="s">
        <v>113</v>
      </c>
    </row>
    <row r="4" spans="1:9" ht="19.5" customHeight="1" thickBot="1">
      <c r="A4" s="425"/>
      <c r="B4" s="795" t="s">
        <v>511</v>
      </c>
      <c r="C4" s="796"/>
      <c r="D4" s="411" t="s">
        <v>512</v>
      </c>
      <c r="E4" s="411" t="s">
        <v>1451</v>
      </c>
      <c r="F4" s="411" t="s">
        <v>1452</v>
      </c>
      <c r="G4" s="411" t="s">
        <v>1748</v>
      </c>
      <c r="H4" s="411" t="s">
        <v>1749</v>
      </c>
      <c r="I4" s="411" t="s">
        <v>1784</v>
      </c>
    </row>
    <row r="5" spans="1:9" ht="19.5" customHeight="1" thickBot="1">
      <c r="A5" s="426"/>
      <c r="B5" s="800" t="s">
        <v>82</v>
      </c>
      <c r="C5" s="802" t="s">
        <v>123</v>
      </c>
      <c r="D5" s="791" t="s">
        <v>133</v>
      </c>
      <c r="E5" s="792"/>
      <c r="F5" s="793"/>
      <c r="G5" s="791" t="s">
        <v>1785</v>
      </c>
      <c r="H5" s="792"/>
      <c r="I5" s="793"/>
    </row>
    <row r="6" spans="1:9" ht="39" thickBot="1">
      <c r="A6" s="427"/>
      <c r="B6" s="801"/>
      <c r="C6" s="803"/>
      <c r="D6" s="230" t="s">
        <v>333</v>
      </c>
      <c r="E6" s="277" t="s">
        <v>316</v>
      </c>
      <c r="F6" s="277" t="s">
        <v>131</v>
      </c>
      <c r="G6" s="230" t="s">
        <v>333</v>
      </c>
      <c r="H6" s="277" t="s">
        <v>316</v>
      </c>
      <c r="I6" s="277" t="s">
        <v>131</v>
      </c>
    </row>
    <row r="7" spans="1:9" s="263" customFormat="1" ht="19.5" customHeight="1">
      <c r="A7" s="424" t="s">
        <v>2</v>
      </c>
      <c r="B7" s="415" t="s">
        <v>118</v>
      </c>
      <c r="C7" s="278"/>
      <c r="D7" s="279"/>
      <c r="E7" s="280">
        <f>SUM(E8:E12)</f>
        <v>70684</v>
      </c>
      <c r="F7" s="280">
        <f aca="true" t="shared" si="0" ref="F7:F14">SUM(D7:E7)</f>
        <v>70684</v>
      </c>
      <c r="G7" s="279"/>
      <c r="H7" s="280">
        <f>SUM(H8:H12)</f>
        <v>56217</v>
      </c>
      <c r="I7" s="280">
        <f aca="true" t="shared" si="1" ref="I7:I12">SUM(G7:H7)</f>
        <v>56217</v>
      </c>
    </row>
    <row r="8" spans="1:9" ht="19.5" customHeight="1">
      <c r="A8" s="413" t="s">
        <v>5</v>
      </c>
      <c r="B8" s="416">
        <v>1</v>
      </c>
      <c r="C8" s="187" t="s">
        <v>246</v>
      </c>
      <c r="D8" s="188"/>
      <c r="E8" s="188">
        <v>14000</v>
      </c>
      <c r="F8" s="188">
        <f t="shared" si="0"/>
        <v>14000</v>
      </c>
      <c r="G8" s="188"/>
      <c r="H8" s="188">
        <v>0</v>
      </c>
      <c r="I8" s="188">
        <f t="shared" si="1"/>
        <v>0</v>
      </c>
    </row>
    <row r="9" spans="1:9" ht="19.5" customHeight="1">
      <c r="A9" s="413" t="s">
        <v>15</v>
      </c>
      <c r="B9" s="416">
        <v>2</v>
      </c>
      <c r="C9" s="187" t="s">
        <v>45</v>
      </c>
      <c r="D9" s="188"/>
      <c r="E9" s="188">
        <v>50000</v>
      </c>
      <c r="F9" s="188">
        <f t="shared" si="0"/>
        <v>50000</v>
      </c>
      <c r="G9" s="188"/>
      <c r="H9" s="188">
        <v>50000</v>
      </c>
      <c r="I9" s="188">
        <f t="shared" si="1"/>
        <v>50000</v>
      </c>
    </row>
    <row r="10" spans="1:9" ht="19.5" customHeight="1">
      <c r="A10" s="413" t="s">
        <v>13</v>
      </c>
      <c r="B10" s="416">
        <v>3</v>
      </c>
      <c r="C10" s="187" t="s">
        <v>140</v>
      </c>
      <c r="D10" s="188"/>
      <c r="E10" s="188">
        <v>5000</v>
      </c>
      <c r="F10" s="188">
        <f t="shared" si="0"/>
        <v>5000</v>
      </c>
      <c r="G10" s="188"/>
      <c r="H10" s="188">
        <v>5000</v>
      </c>
      <c r="I10" s="188">
        <f t="shared" si="1"/>
        <v>5000</v>
      </c>
    </row>
    <row r="11" spans="1:9" ht="19.5" customHeight="1">
      <c r="A11" s="413" t="s">
        <v>16</v>
      </c>
      <c r="B11" s="416">
        <v>4</v>
      </c>
      <c r="C11" s="187" t="s">
        <v>78</v>
      </c>
      <c r="D11" s="188"/>
      <c r="E11" s="188">
        <v>1217</v>
      </c>
      <c r="F11" s="188">
        <f t="shared" si="0"/>
        <v>1217</v>
      </c>
      <c r="G11" s="188"/>
      <c r="H11" s="188">
        <v>1217</v>
      </c>
      <c r="I11" s="188">
        <f t="shared" si="1"/>
        <v>1217</v>
      </c>
    </row>
    <row r="12" spans="1:9" ht="19.5" customHeight="1">
      <c r="A12" s="413" t="s">
        <v>21</v>
      </c>
      <c r="B12" s="416">
        <v>5</v>
      </c>
      <c r="C12" s="187" t="s">
        <v>249</v>
      </c>
      <c r="D12" s="188"/>
      <c r="E12" s="188">
        <v>467</v>
      </c>
      <c r="F12" s="188">
        <f t="shared" si="0"/>
        <v>467</v>
      </c>
      <c r="G12" s="188"/>
      <c r="H12" s="188">
        <v>0</v>
      </c>
      <c r="I12" s="188">
        <f t="shared" si="1"/>
        <v>0</v>
      </c>
    </row>
    <row r="13" spans="1:9" s="263" customFormat="1" ht="19.5" customHeight="1">
      <c r="A13" s="413" t="s">
        <v>18</v>
      </c>
      <c r="B13" s="797" t="s">
        <v>313</v>
      </c>
      <c r="C13" s="798"/>
      <c r="D13" s="265">
        <f>SUM(D16:D18)</f>
        <v>144743</v>
      </c>
      <c r="E13" s="264">
        <f>SUM(E14:E27)</f>
        <v>369580</v>
      </c>
      <c r="F13" s="264">
        <f>SUM(D13:E13)</f>
        <v>514323</v>
      </c>
      <c r="G13" s="265">
        <f>SUM(G16:G18)</f>
        <v>144743</v>
      </c>
      <c r="H13" s="264">
        <f>SUM(H14:H32)</f>
        <v>428498</v>
      </c>
      <c r="I13" s="264">
        <f>SUM(G13:H13)</f>
        <v>573241</v>
      </c>
    </row>
    <row r="14" spans="1:9" ht="19.5" customHeight="1">
      <c r="A14" s="413" t="s">
        <v>83</v>
      </c>
      <c r="B14" s="416">
        <v>1</v>
      </c>
      <c r="C14" s="259" t="s">
        <v>105</v>
      </c>
      <c r="D14" s="188"/>
      <c r="E14" s="188">
        <v>1000</v>
      </c>
      <c r="F14" s="188">
        <f t="shared" si="0"/>
        <v>1000</v>
      </c>
      <c r="G14" s="188"/>
      <c r="H14" s="188">
        <v>1000</v>
      </c>
      <c r="I14" s="188">
        <f>SUM(G14:H14)</f>
        <v>1000</v>
      </c>
    </row>
    <row r="15" spans="1:9" ht="19.5" customHeight="1">
      <c r="A15" s="413" t="s">
        <v>322</v>
      </c>
      <c r="B15" s="416">
        <v>2</v>
      </c>
      <c r="C15" s="259" t="s">
        <v>89</v>
      </c>
      <c r="D15" s="188"/>
      <c r="E15" s="188"/>
      <c r="F15" s="188"/>
      <c r="G15" s="188"/>
      <c r="H15" s="188"/>
      <c r="I15" s="188"/>
    </row>
    <row r="16" spans="1:9" s="195" customFormat="1" ht="30" customHeight="1">
      <c r="A16" s="413" t="s">
        <v>323</v>
      </c>
      <c r="B16" s="417"/>
      <c r="C16" s="261" t="s">
        <v>295</v>
      </c>
      <c r="D16" s="260">
        <v>34604</v>
      </c>
      <c r="E16" s="260">
        <v>85396</v>
      </c>
      <c r="F16" s="260">
        <f aca="true" t="shared" si="2" ref="F16:F32">SUM(D16:E16)</f>
        <v>120000</v>
      </c>
      <c r="G16" s="260">
        <v>34604</v>
      </c>
      <c r="H16" s="260">
        <v>74684</v>
      </c>
      <c r="I16" s="260">
        <f>SUM(G16:H16)</f>
        <v>109288</v>
      </c>
    </row>
    <row r="17" spans="1:9" s="195" customFormat="1" ht="19.5" customHeight="1">
      <c r="A17" s="413" t="s">
        <v>325</v>
      </c>
      <c r="B17" s="417"/>
      <c r="C17" s="261" t="s">
        <v>236</v>
      </c>
      <c r="D17" s="260">
        <v>60139</v>
      </c>
      <c r="E17" s="260">
        <v>7247</v>
      </c>
      <c r="F17" s="260">
        <f t="shared" si="2"/>
        <v>67386</v>
      </c>
      <c r="G17" s="260">
        <v>60139</v>
      </c>
      <c r="H17" s="260">
        <v>7247</v>
      </c>
      <c r="I17" s="260">
        <f>SUM(G17:H17)</f>
        <v>67386</v>
      </c>
    </row>
    <row r="18" spans="1:9" s="195" customFormat="1" ht="19.5" customHeight="1">
      <c r="A18" s="413" t="s">
        <v>326</v>
      </c>
      <c r="B18" s="417"/>
      <c r="C18" s="261" t="s">
        <v>147</v>
      </c>
      <c r="D18" s="260">
        <v>50000</v>
      </c>
      <c r="E18" s="260">
        <v>8500</v>
      </c>
      <c r="F18" s="260">
        <f t="shared" si="2"/>
        <v>58500</v>
      </c>
      <c r="G18" s="260">
        <v>50000</v>
      </c>
      <c r="H18" s="260">
        <v>8500</v>
      </c>
      <c r="I18" s="260">
        <f>SUM(G18:H18)</f>
        <v>58500</v>
      </c>
    </row>
    <row r="19" spans="1:9" s="195" customFormat="1" ht="19.5" customHeight="1">
      <c r="A19" s="413" t="s">
        <v>327</v>
      </c>
      <c r="B19" s="416">
        <v>3</v>
      </c>
      <c r="C19" s="259" t="s">
        <v>1606</v>
      </c>
      <c r="D19" s="188"/>
      <c r="E19" s="188">
        <v>205400</v>
      </c>
      <c r="F19" s="188"/>
      <c r="G19" s="188"/>
      <c r="H19" s="188">
        <v>260000</v>
      </c>
      <c r="I19" s="188"/>
    </row>
    <row r="20" spans="1:9" ht="30" customHeight="1">
      <c r="A20" s="413" t="s">
        <v>328</v>
      </c>
      <c r="B20" s="416">
        <v>4</v>
      </c>
      <c r="C20" s="259" t="s">
        <v>247</v>
      </c>
      <c r="D20" s="188"/>
      <c r="E20" s="188">
        <v>24000</v>
      </c>
      <c r="F20" s="188">
        <f t="shared" si="2"/>
        <v>24000</v>
      </c>
      <c r="G20" s="188"/>
      <c r="H20" s="188"/>
      <c r="I20" s="188">
        <f aca="true" t="shared" si="3" ref="I20:I32">SUM(G20:H20)</f>
        <v>0</v>
      </c>
    </row>
    <row r="21" spans="1:9" ht="19.5" customHeight="1">
      <c r="A21" s="413" t="s">
        <v>329</v>
      </c>
      <c r="B21" s="416">
        <v>5</v>
      </c>
      <c r="C21" s="259" t="s">
        <v>248</v>
      </c>
      <c r="D21" s="188"/>
      <c r="E21" s="188">
        <v>2185</v>
      </c>
      <c r="F21" s="188">
        <f t="shared" si="2"/>
        <v>2185</v>
      </c>
      <c r="G21" s="188"/>
      <c r="H21" s="188">
        <v>2185</v>
      </c>
      <c r="I21" s="188">
        <f t="shared" si="3"/>
        <v>2185</v>
      </c>
    </row>
    <row r="22" spans="1:9" ht="19.5" customHeight="1">
      <c r="A22" s="413" t="s">
        <v>330</v>
      </c>
      <c r="B22" s="418">
        <v>6</v>
      </c>
      <c r="C22" s="268" t="s">
        <v>358</v>
      </c>
      <c r="D22" s="269"/>
      <c r="E22" s="269">
        <v>10000</v>
      </c>
      <c r="F22" s="188">
        <f t="shared" si="2"/>
        <v>10000</v>
      </c>
      <c r="G22" s="269"/>
      <c r="H22" s="269">
        <v>10000</v>
      </c>
      <c r="I22" s="188">
        <f t="shared" si="3"/>
        <v>10000</v>
      </c>
    </row>
    <row r="23" spans="1:9" ht="19.5" customHeight="1">
      <c r="A23" s="413" t="s">
        <v>513</v>
      </c>
      <c r="B23" s="418">
        <v>7</v>
      </c>
      <c r="C23" s="268" t="s">
        <v>334</v>
      </c>
      <c r="D23" s="269"/>
      <c r="E23" s="269">
        <v>10200</v>
      </c>
      <c r="F23" s="188">
        <f t="shared" si="2"/>
        <v>10200</v>
      </c>
      <c r="G23" s="269"/>
      <c r="H23" s="269">
        <v>10200</v>
      </c>
      <c r="I23" s="188">
        <f t="shared" si="3"/>
        <v>10200</v>
      </c>
    </row>
    <row r="24" spans="1:9" ht="30" customHeight="1">
      <c r="A24" s="413" t="s">
        <v>514</v>
      </c>
      <c r="B24" s="418">
        <v>8</v>
      </c>
      <c r="C24" s="268" t="s">
        <v>335</v>
      </c>
      <c r="D24" s="269"/>
      <c r="E24" s="269">
        <v>631</v>
      </c>
      <c r="F24" s="188">
        <f t="shared" si="2"/>
        <v>631</v>
      </c>
      <c r="G24" s="269"/>
      <c r="H24" s="269">
        <v>631</v>
      </c>
      <c r="I24" s="188">
        <f t="shared" si="3"/>
        <v>631</v>
      </c>
    </row>
    <row r="25" spans="1:9" ht="30" customHeight="1">
      <c r="A25" s="413" t="s">
        <v>515</v>
      </c>
      <c r="B25" s="418">
        <v>9</v>
      </c>
      <c r="C25" s="268" t="s">
        <v>1459</v>
      </c>
      <c r="D25" s="269"/>
      <c r="E25" s="269">
        <v>5221</v>
      </c>
      <c r="F25" s="269">
        <f t="shared" si="2"/>
        <v>5221</v>
      </c>
      <c r="G25" s="269"/>
      <c r="H25" s="269">
        <v>5221</v>
      </c>
      <c r="I25" s="269">
        <f t="shared" si="3"/>
        <v>5221</v>
      </c>
    </row>
    <row r="26" spans="1:9" ht="19.5" customHeight="1">
      <c r="A26" s="413" t="s">
        <v>516</v>
      </c>
      <c r="B26" s="418">
        <v>10</v>
      </c>
      <c r="C26" s="268" t="s">
        <v>339</v>
      </c>
      <c r="D26" s="269"/>
      <c r="E26" s="269">
        <v>1800</v>
      </c>
      <c r="F26" s="269">
        <f t="shared" si="2"/>
        <v>1800</v>
      </c>
      <c r="G26" s="269"/>
      <c r="H26" s="269">
        <v>1800</v>
      </c>
      <c r="I26" s="269">
        <f t="shared" si="3"/>
        <v>1800</v>
      </c>
    </row>
    <row r="27" spans="1:9" ht="19.5" customHeight="1">
      <c r="A27" s="413" t="s">
        <v>517</v>
      </c>
      <c r="B27" s="418">
        <v>11</v>
      </c>
      <c r="C27" s="268" t="s">
        <v>1580</v>
      </c>
      <c r="D27" s="269"/>
      <c r="E27" s="269">
        <v>8000</v>
      </c>
      <c r="F27" s="269">
        <f t="shared" si="2"/>
        <v>8000</v>
      </c>
      <c r="G27" s="269"/>
      <c r="H27" s="269">
        <v>8000</v>
      </c>
      <c r="I27" s="269">
        <f t="shared" si="3"/>
        <v>8000</v>
      </c>
    </row>
    <row r="28" spans="1:9" ht="19.5" customHeight="1">
      <c r="A28" s="413" t="s">
        <v>518</v>
      </c>
      <c r="B28" s="418">
        <v>12</v>
      </c>
      <c r="C28" s="268" t="s">
        <v>51</v>
      </c>
      <c r="D28" s="269"/>
      <c r="E28" s="269"/>
      <c r="F28" s="269">
        <f t="shared" si="2"/>
        <v>0</v>
      </c>
      <c r="G28" s="269"/>
      <c r="H28" s="269">
        <v>0</v>
      </c>
      <c r="I28" s="269">
        <f t="shared" si="3"/>
        <v>0</v>
      </c>
    </row>
    <row r="29" spans="1:9" ht="39.75" customHeight="1">
      <c r="A29" s="413" t="s">
        <v>519</v>
      </c>
      <c r="B29" s="418">
        <v>13</v>
      </c>
      <c r="C29" s="268" t="s">
        <v>1807</v>
      </c>
      <c r="D29" s="269"/>
      <c r="E29" s="269"/>
      <c r="F29" s="269">
        <f t="shared" si="2"/>
        <v>0</v>
      </c>
      <c r="G29" s="269"/>
      <c r="H29" s="269">
        <v>7422</v>
      </c>
      <c r="I29" s="269">
        <f t="shared" si="3"/>
        <v>7422</v>
      </c>
    </row>
    <row r="30" spans="1:9" ht="30" customHeight="1">
      <c r="A30" s="413" t="s">
        <v>520</v>
      </c>
      <c r="B30" s="418">
        <v>14</v>
      </c>
      <c r="C30" s="268" t="s">
        <v>1808</v>
      </c>
      <c r="D30" s="269"/>
      <c r="E30" s="269"/>
      <c r="F30" s="269">
        <f t="shared" si="2"/>
        <v>0</v>
      </c>
      <c r="G30" s="269"/>
      <c r="H30" s="269">
        <v>30000</v>
      </c>
      <c r="I30" s="269">
        <f t="shared" si="3"/>
        <v>30000</v>
      </c>
    </row>
    <row r="31" spans="1:9" ht="19.5" customHeight="1">
      <c r="A31" s="413" t="s">
        <v>521</v>
      </c>
      <c r="B31" s="418">
        <v>15</v>
      </c>
      <c r="C31" s="268" t="s">
        <v>1809</v>
      </c>
      <c r="D31" s="269"/>
      <c r="E31" s="269"/>
      <c r="F31" s="269">
        <f t="shared" si="2"/>
        <v>0</v>
      </c>
      <c r="G31" s="269"/>
      <c r="H31" s="269">
        <v>1608</v>
      </c>
      <c r="I31" s="269">
        <f t="shared" si="3"/>
        <v>1608</v>
      </c>
    </row>
    <row r="32" spans="1:9" ht="19.5" customHeight="1">
      <c r="A32" s="413" t="s">
        <v>522</v>
      </c>
      <c r="B32" s="418">
        <v>16</v>
      </c>
      <c r="C32" s="268" t="s">
        <v>1810</v>
      </c>
      <c r="D32" s="269"/>
      <c r="E32" s="269"/>
      <c r="F32" s="269">
        <f t="shared" si="2"/>
        <v>0</v>
      </c>
      <c r="G32" s="269"/>
      <c r="H32" s="269">
        <v>0</v>
      </c>
      <c r="I32" s="269">
        <f t="shared" si="3"/>
        <v>0</v>
      </c>
    </row>
    <row r="33" spans="1:9" ht="24.75" customHeight="1" thickBot="1">
      <c r="A33" s="413" t="s">
        <v>523</v>
      </c>
      <c r="B33" s="419"/>
      <c r="C33" s="189" t="s">
        <v>124</v>
      </c>
      <c r="D33" s="190">
        <f>SUM(D13)</f>
        <v>144743</v>
      </c>
      <c r="E33" s="190">
        <f>SUM(E7,E13)</f>
        <v>440264</v>
      </c>
      <c r="F33" s="190">
        <f>SUM(D33:E33)</f>
        <v>585007</v>
      </c>
      <c r="G33" s="190">
        <f>SUM(G13)</f>
        <v>144743</v>
      </c>
      <c r="H33" s="190">
        <f>SUM(H7,H13)</f>
        <v>484715</v>
      </c>
      <c r="I33" s="190">
        <f>SUM(G33:H33)</f>
        <v>629458</v>
      </c>
    </row>
    <row r="34" spans="1:9" ht="19.5" customHeight="1" thickBot="1">
      <c r="A34" s="423" t="s">
        <v>524</v>
      </c>
      <c r="B34" s="422"/>
      <c r="C34" s="422"/>
      <c r="D34" s="422"/>
      <c r="E34" s="422"/>
      <c r="F34" s="422"/>
      <c r="G34" s="422"/>
      <c r="H34" s="422"/>
      <c r="I34" s="608"/>
    </row>
    <row r="35" spans="1:9" ht="24.75" customHeight="1" thickBot="1">
      <c r="A35" s="413" t="s">
        <v>525</v>
      </c>
      <c r="B35" s="420"/>
      <c r="C35" s="191" t="s">
        <v>125</v>
      </c>
      <c r="D35" s="192"/>
      <c r="E35" s="192">
        <v>30000</v>
      </c>
      <c r="F35" s="192">
        <f>SUM(D35:E35)</f>
        <v>30000</v>
      </c>
      <c r="G35" s="192"/>
      <c r="H35" s="192">
        <v>26134</v>
      </c>
      <c r="I35" s="192">
        <f>SUM(G35:H35)</f>
        <v>26134</v>
      </c>
    </row>
    <row r="36" spans="1:9" ht="19.5" customHeight="1" thickBot="1">
      <c r="A36" s="424" t="s">
        <v>526</v>
      </c>
      <c r="B36" s="422"/>
      <c r="C36" s="422"/>
      <c r="D36" s="422"/>
      <c r="E36" s="422"/>
      <c r="F36" s="422"/>
      <c r="G36" s="422"/>
      <c r="H36" s="422"/>
      <c r="I36" s="608"/>
    </row>
    <row r="37" spans="1:9" ht="24.75" customHeight="1" thickBot="1">
      <c r="A37" s="414" t="s">
        <v>527</v>
      </c>
      <c r="B37" s="421"/>
      <c r="C37" s="191" t="s">
        <v>126</v>
      </c>
      <c r="D37" s="192">
        <f aca="true" t="shared" si="4" ref="D37:I37">D33+D35</f>
        <v>144743</v>
      </c>
      <c r="E37" s="192">
        <f t="shared" si="4"/>
        <v>470264</v>
      </c>
      <c r="F37" s="192">
        <f t="shared" si="4"/>
        <v>615007</v>
      </c>
      <c r="G37" s="192">
        <f t="shared" si="4"/>
        <v>144743</v>
      </c>
      <c r="H37" s="192">
        <f t="shared" si="4"/>
        <v>510849</v>
      </c>
      <c r="I37" s="192">
        <f t="shared" si="4"/>
        <v>655592</v>
      </c>
    </row>
    <row r="38" ht="12.75"/>
    <row r="39" spans="2:3" ht="24.75" customHeight="1">
      <c r="B39" s="799"/>
      <c r="C39" s="799"/>
    </row>
    <row r="40" spans="3:9" ht="12.75">
      <c r="C40" s="194"/>
      <c r="D40" s="196"/>
      <c r="E40" s="196"/>
      <c r="F40" s="196"/>
      <c r="G40" s="196"/>
      <c r="H40" s="196"/>
      <c r="I40" s="196"/>
    </row>
    <row r="41" spans="3:9" ht="12.75">
      <c r="C41" s="194"/>
      <c r="D41" s="196"/>
      <c r="E41" s="196"/>
      <c r="F41" s="196"/>
      <c r="G41" s="196"/>
      <c r="H41" s="196"/>
      <c r="I41" s="196"/>
    </row>
    <row r="42" spans="3:9" ht="12.75">
      <c r="C42" s="194"/>
      <c r="D42" s="196"/>
      <c r="E42" s="196"/>
      <c r="F42" s="196"/>
      <c r="G42" s="196"/>
      <c r="H42" s="196"/>
      <c r="I42" s="196"/>
    </row>
    <row r="43" spans="3:9" ht="12.75">
      <c r="C43" s="195"/>
      <c r="D43" s="196"/>
      <c r="E43" s="196"/>
      <c r="F43" s="196"/>
      <c r="G43" s="196"/>
      <c r="H43" s="196"/>
      <c r="I43" s="196"/>
    </row>
    <row r="44" spans="3:9" ht="12.75">
      <c r="C44" s="195"/>
      <c r="D44" s="196"/>
      <c r="E44" s="196"/>
      <c r="F44" s="196"/>
      <c r="G44" s="196"/>
      <c r="H44" s="196"/>
      <c r="I44" s="196"/>
    </row>
    <row r="45" spans="3:9" ht="12.75">
      <c r="C45" s="195"/>
      <c r="D45" s="196"/>
      <c r="E45" s="196"/>
      <c r="F45" s="196"/>
      <c r="G45" s="196"/>
      <c r="H45" s="196"/>
      <c r="I45" s="196"/>
    </row>
    <row r="46" spans="3:9" ht="12.75">
      <c r="C46" s="195"/>
      <c r="D46" s="196"/>
      <c r="E46" s="196"/>
      <c r="F46" s="196"/>
      <c r="G46" s="196"/>
      <c r="H46" s="196"/>
      <c r="I46" s="196"/>
    </row>
    <row r="47" spans="3:9" ht="12.75">
      <c r="C47" s="195"/>
      <c r="D47" s="196"/>
      <c r="E47" s="196"/>
      <c r="F47" s="196"/>
      <c r="G47" s="196"/>
      <c r="H47" s="196"/>
      <c r="I47" s="196"/>
    </row>
    <row r="48" spans="3:9" ht="12.75">
      <c r="C48" s="195"/>
      <c r="D48" s="196"/>
      <c r="E48" s="196"/>
      <c r="F48" s="196"/>
      <c r="G48" s="196"/>
      <c r="H48" s="196"/>
      <c r="I48" s="196"/>
    </row>
    <row r="49" spans="4:9" ht="12.75">
      <c r="D49" s="197"/>
      <c r="E49" s="197"/>
      <c r="F49" s="197"/>
      <c r="G49" s="197"/>
      <c r="H49" s="197"/>
      <c r="I49" s="197"/>
    </row>
    <row r="50" spans="4:9" ht="12.75">
      <c r="D50" s="197"/>
      <c r="E50" s="197"/>
      <c r="F50" s="197"/>
      <c r="G50" s="197"/>
      <c r="H50" s="197"/>
      <c r="I50" s="197"/>
    </row>
    <row r="51" ht="12.75"/>
    <row r="52" ht="12.75"/>
    <row r="53" ht="12.75"/>
  </sheetData>
  <sheetProtection/>
  <mergeCells count="9">
    <mergeCell ref="G5:I5"/>
    <mergeCell ref="B2:I2"/>
    <mergeCell ref="B4:C4"/>
    <mergeCell ref="B13:C13"/>
    <mergeCell ref="B39:C39"/>
    <mergeCell ref="D5:F5"/>
    <mergeCell ref="B5:B6"/>
    <mergeCell ref="C5:C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5" r:id="rId1"/>
  <headerFooter alignWithMargins="0">
    <oddHeader>&amp;R
5. melléklet
a 20/2011. (VI.30.) Önkormányzati rendelethez</oddHeader>
    <oddFooter>&amp;L&amp;D&amp;C&amp;P</oddFooter>
  </headerFooter>
  <rowBreaks count="1" manualBreakCount="1">
    <brk id="37" min="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K110"/>
  <sheetViews>
    <sheetView view="pageBreakPreview" zoomScaleNormal="120" zoomScaleSheetLayoutView="100" workbookViewId="0" topLeftCell="A1">
      <selection activeCell="E86" sqref="E86"/>
    </sheetView>
  </sheetViews>
  <sheetFormatPr defaultColWidth="9.140625" defaultRowHeight="12.75"/>
  <cols>
    <col min="1" max="1" width="4.7109375" style="570" customWidth="1"/>
    <col min="2" max="2" width="6.28125" style="459" customWidth="1"/>
    <col min="3" max="3" width="44.57421875" style="459" customWidth="1"/>
    <col min="4" max="5" width="12.7109375" style="459" customWidth="1"/>
    <col min="6" max="16384" width="9.140625" style="459" customWidth="1"/>
  </cols>
  <sheetData>
    <row r="2" spans="2:5" ht="15.75" customHeight="1">
      <c r="B2" s="458" t="s">
        <v>1607</v>
      </c>
      <c r="C2" s="458"/>
      <c r="D2" s="458"/>
      <c r="E2" s="458"/>
    </row>
    <row r="3" spans="1:5" ht="15.75" customHeight="1" thickBot="1">
      <c r="A3" s="621" t="s">
        <v>1842</v>
      </c>
      <c r="B3" s="620"/>
      <c r="C3" s="620"/>
      <c r="D3" s="460"/>
      <c r="E3" s="566" t="s">
        <v>113</v>
      </c>
    </row>
    <row r="4" spans="1:5" s="464" customFormat="1" ht="12" customHeight="1" thickBot="1">
      <c r="A4" s="806"/>
      <c r="B4" s="461" t="s">
        <v>511</v>
      </c>
      <c r="C4" s="462" t="s">
        <v>512</v>
      </c>
      <c r="D4" s="462" t="s">
        <v>1451</v>
      </c>
      <c r="E4" s="463" t="s">
        <v>1452</v>
      </c>
    </row>
    <row r="5" spans="1:5" ht="37.5" customHeight="1" thickBot="1">
      <c r="A5" s="807"/>
      <c r="B5" s="572" t="s">
        <v>1608</v>
      </c>
      <c r="C5" s="573" t="s">
        <v>1609</v>
      </c>
      <c r="D5" s="573" t="s">
        <v>1727</v>
      </c>
      <c r="E5" s="574" t="s">
        <v>1728</v>
      </c>
    </row>
    <row r="6" spans="1:5" s="469" customFormat="1" ht="12" customHeight="1" thickBot="1">
      <c r="A6" s="568" t="s">
        <v>2</v>
      </c>
      <c r="B6" s="465" t="s">
        <v>2</v>
      </c>
      <c r="C6" s="466" t="s">
        <v>1610</v>
      </c>
      <c r="D6" s="467">
        <f>D7+D8</f>
        <v>2044580</v>
      </c>
      <c r="E6" s="468">
        <f>E7+E8</f>
        <v>2048017</v>
      </c>
    </row>
    <row r="7" spans="1:5" s="469" customFormat="1" ht="12" customHeight="1" thickBot="1">
      <c r="A7" s="568" t="s">
        <v>5</v>
      </c>
      <c r="B7" s="470" t="s">
        <v>5</v>
      </c>
      <c r="C7" s="471" t="s">
        <v>1731</v>
      </c>
      <c r="D7" s="472">
        <v>400733</v>
      </c>
      <c r="E7" s="473">
        <v>404170</v>
      </c>
    </row>
    <row r="8" spans="1:5" s="469" customFormat="1" ht="12" customHeight="1" thickBot="1">
      <c r="A8" s="568" t="s">
        <v>15</v>
      </c>
      <c r="B8" s="470" t="s">
        <v>15</v>
      </c>
      <c r="C8" s="471" t="s">
        <v>1732</v>
      </c>
      <c r="D8" s="474">
        <f>SUM(D9:D12)</f>
        <v>1643847</v>
      </c>
      <c r="E8" s="475">
        <f>SUM(E9:E12)</f>
        <v>1643847</v>
      </c>
    </row>
    <row r="9" spans="1:5" s="469" customFormat="1" ht="12" customHeight="1">
      <c r="A9" s="568" t="s">
        <v>13</v>
      </c>
      <c r="B9" s="476" t="s">
        <v>1611</v>
      </c>
      <c r="C9" s="477" t="s">
        <v>1612</v>
      </c>
      <c r="D9" s="478"/>
      <c r="E9" s="479"/>
    </row>
    <row r="10" spans="1:5" s="469" customFormat="1" ht="12" customHeight="1">
      <c r="A10" s="568" t="s">
        <v>16</v>
      </c>
      <c r="B10" s="480" t="s">
        <v>1613</v>
      </c>
      <c r="C10" s="481" t="s">
        <v>43</v>
      </c>
      <c r="D10" s="482">
        <v>1419300</v>
      </c>
      <c r="E10" s="483">
        <v>1419300</v>
      </c>
    </row>
    <row r="11" spans="1:5" s="469" customFormat="1" ht="12" customHeight="1">
      <c r="A11" s="568" t="s">
        <v>21</v>
      </c>
      <c r="B11" s="480" t="s">
        <v>1614</v>
      </c>
      <c r="C11" s="481" t="s">
        <v>46</v>
      </c>
      <c r="D11" s="482">
        <v>150386</v>
      </c>
      <c r="E11" s="483">
        <v>150386</v>
      </c>
    </row>
    <row r="12" spans="1:5" s="469" customFormat="1" ht="12" customHeight="1" thickBot="1">
      <c r="A12" s="568" t="s">
        <v>18</v>
      </c>
      <c r="B12" s="484" t="s">
        <v>1615</v>
      </c>
      <c r="C12" s="485" t="s">
        <v>1616</v>
      </c>
      <c r="D12" s="486">
        <v>74161</v>
      </c>
      <c r="E12" s="487">
        <v>74161</v>
      </c>
    </row>
    <row r="13" spans="1:5" s="469" customFormat="1" ht="12" customHeight="1" thickBot="1">
      <c r="A13" s="568" t="s">
        <v>83</v>
      </c>
      <c r="B13" s="470" t="s">
        <v>13</v>
      </c>
      <c r="C13" s="471" t="s">
        <v>1721</v>
      </c>
      <c r="D13" s="474">
        <f>D14+D15+D16+D17+D18+D19+D20</f>
        <v>639750</v>
      </c>
      <c r="E13" s="475">
        <f>E14+E15+E16+E17+E18+E19+E20</f>
        <v>657469</v>
      </c>
    </row>
    <row r="14" spans="1:5" s="469" customFormat="1" ht="12" customHeight="1">
      <c r="A14" s="568" t="s">
        <v>322</v>
      </c>
      <c r="B14" s="488" t="s">
        <v>1617</v>
      </c>
      <c r="C14" s="489" t="s">
        <v>72</v>
      </c>
      <c r="D14" s="490">
        <v>502675</v>
      </c>
      <c r="E14" s="491">
        <v>503443</v>
      </c>
    </row>
    <row r="15" spans="1:5" s="469" customFormat="1" ht="12" customHeight="1">
      <c r="A15" s="568" t="s">
        <v>323</v>
      </c>
      <c r="B15" s="480" t="s">
        <v>1618</v>
      </c>
      <c r="C15" s="481" t="s">
        <v>1619</v>
      </c>
      <c r="D15" s="482"/>
      <c r="E15" s="483">
        <v>16458</v>
      </c>
    </row>
    <row r="16" spans="1:5" s="469" customFormat="1" ht="12" customHeight="1">
      <c r="A16" s="568" t="s">
        <v>324</v>
      </c>
      <c r="B16" s="480" t="s">
        <v>1620</v>
      </c>
      <c r="C16" s="481" t="s">
        <v>1621</v>
      </c>
      <c r="D16" s="482"/>
      <c r="E16" s="483"/>
    </row>
    <row r="17" spans="1:5" s="469" customFormat="1" ht="12" customHeight="1">
      <c r="A17" s="568" t="s">
        <v>325</v>
      </c>
      <c r="B17" s="492" t="s">
        <v>1622</v>
      </c>
      <c r="C17" s="481" t="s">
        <v>1733</v>
      </c>
      <c r="D17" s="493">
        <v>137075</v>
      </c>
      <c r="E17" s="494">
        <v>137568</v>
      </c>
    </row>
    <row r="18" spans="1:5" s="469" customFormat="1" ht="12" customHeight="1">
      <c r="A18" s="568" t="s">
        <v>326</v>
      </c>
      <c r="B18" s="492" t="s">
        <v>1623</v>
      </c>
      <c r="C18" s="481" t="s">
        <v>1624</v>
      </c>
      <c r="D18" s="493"/>
      <c r="E18" s="494"/>
    </row>
    <row r="19" spans="1:5" s="469" customFormat="1" ht="12" customHeight="1">
      <c r="A19" s="568" t="s">
        <v>327</v>
      </c>
      <c r="B19" s="480" t="s">
        <v>1625</v>
      </c>
      <c r="C19" s="481" t="s">
        <v>1626</v>
      </c>
      <c r="D19" s="482"/>
      <c r="E19" s="483"/>
    </row>
    <row r="20" spans="1:5" s="469" customFormat="1" ht="12" customHeight="1">
      <c r="A20" s="568" t="s">
        <v>328</v>
      </c>
      <c r="B20" s="480" t="s">
        <v>1627</v>
      </c>
      <c r="C20" s="495" t="s">
        <v>1734</v>
      </c>
      <c r="D20" s="496">
        <f>D21+D22+D23</f>
        <v>0</v>
      </c>
      <c r="E20" s="497">
        <f>E21+E22+E23</f>
        <v>0</v>
      </c>
    </row>
    <row r="21" spans="1:5" s="469" customFormat="1" ht="12" customHeight="1">
      <c r="A21" s="568" t="s">
        <v>329</v>
      </c>
      <c r="B21" s="480" t="s">
        <v>1628</v>
      </c>
      <c r="C21" s="498" t="s">
        <v>1629</v>
      </c>
      <c r="D21" s="482"/>
      <c r="E21" s="483"/>
    </row>
    <row r="22" spans="1:5" s="469" customFormat="1" ht="12" customHeight="1">
      <c r="A22" s="568" t="s">
        <v>330</v>
      </c>
      <c r="B22" s="480" t="s">
        <v>1630</v>
      </c>
      <c r="C22" s="498" t="s">
        <v>1631</v>
      </c>
      <c r="D22" s="482"/>
      <c r="E22" s="483"/>
    </row>
    <row r="23" spans="1:5" s="469" customFormat="1" ht="12" customHeight="1" thickBot="1">
      <c r="A23" s="568" t="s">
        <v>513</v>
      </c>
      <c r="B23" s="492" t="s">
        <v>1632</v>
      </c>
      <c r="C23" s="499" t="s">
        <v>1633</v>
      </c>
      <c r="D23" s="493"/>
      <c r="E23" s="494"/>
    </row>
    <row r="24" spans="1:5" s="469" customFormat="1" ht="12" customHeight="1" thickBot="1">
      <c r="A24" s="568" t="s">
        <v>514</v>
      </c>
      <c r="B24" s="470" t="s">
        <v>16</v>
      </c>
      <c r="C24" s="471" t="s">
        <v>1735</v>
      </c>
      <c r="D24" s="474">
        <f>SUM(D25:D27)</f>
        <v>39430</v>
      </c>
      <c r="E24" s="475">
        <f>SUM(E25:E27)</f>
        <v>39680</v>
      </c>
    </row>
    <row r="25" spans="1:5" s="469" customFormat="1" ht="12" customHeight="1">
      <c r="A25" s="568" t="s">
        <v>515</v>
      </c>
      <c r="B25" s="488" t="s">
        <v>1634</v>
      </c>
      <c r="C25" s="489" t="s">
        <v>55</v>
      </c>
      <c r="D25" s="490">
        <v>38300</v>
      </c>
      <c r="E25" s="491">
        <v>38550</v>
      </c>
    </row>
    <row r="26" spans="1:5" s="469" customFormat="1" ht="12" customHeight="1">
      <c r="A26" s="568" t="s">
        <v>516</v>
      </c>
      <c r="B26" s="476" t="s">
        <v>1635</v>
      </c>
      <c r="C26" s="481" t="s">
        <v>56</v>
      </c>
      <c r="D26" s="478">
        <v>800</v>
      </c>
      <c r="E26" s="479">
        <v>800</v>
      </c>
    </row>
    <row r="27" spans="1:5" s="469" customFormat="1" ht="12" customHeight="1" thickBot="1">
      <c r="A27" s="568" t="s">
        <v>517</v>
      </c>
      <c r="B27" s="492" t="s">
        <v>1636</v>
      </c>
      <c r="C27" s="500" t="s">
        <v>1637</v>
      </c>
      <c r="D27" s="493">
        <v>330</v>
      </c>
      <c r="E27" s="494">
        <v>330</v>
      </c>
    </row>
    <row r="28" spans="1:5" s="469" customFormat="1" ht="12" customHeight="1" thickBot="1">
      <c r="A28" s="568" t="s">
        <v>518</v>
      </c>
      <c r="B28" s="470" t="s">
        <v>21</v>
      </c>
      <c r="C28" s="471" t="s">
        <v>1722</v>
      </c>
      <c r="D28" s="474">
        <f>D29+D35+D40+D41</f>
        <v>1371789</v>
      </c>
      <c r="E28" s="475">
        <f>E29+E35+E40+E41</f>
        <v>1412424</v>
      </c>
    </row>
    <row r="29" spans="1:5" s="469" customFormat="1" ht="12" customHeight="1">
      <c r="A29" s="568" t="s">
        <v>519</v>
      </c>
      <c r="B29" s="488" t="s">
        <v>1638</v>
      </c>
      <c r="C29" s="501" t="s">
        <v>1826</v>
      </c>
      <c r="D29" s="502">
        <f>D30+D31+D32+D33+D34</f>
        <v>1006170</v>
      </c>
      <c r="E29" s="503">
        <f>E30+E31+E32+E33+E34</f>
        <v>1003363</v>
      </c>
    </row>
    <row r="30" spans="1:5" s="469" customFormat="1" ht="12" customHeight="1">
      <c r="A30" s="568" t="s">
        <v>520</v>
      </c>
      <c r="B30" s="480" t="s">
        <v>1639</v>
      </c>
      <c r="C30" s="498" t="s">
        <v>1640</v>
      </c>
      <c r="D30" s="482">
        <v>702344</v>
      </c>
      <c r="E30" s="483">
        <v>703414</v>
      </c>
    </row>
    <row r="31" spans="1:5" s="469" customFormat="1" ht="12" customHeight="1">
      <c r="A31" s="568" t="s">
        <v>521</v>
      </c>
      <c r="B31" s="480" t="s">
        <v>1641</v>
      </c>
      <c r="C31" s="498" t="s">
        <v>1642</v>
      </c>
      <c r="D31" s="482">
        <v>56594</v>
      </c>
      <c r="E31" s="483">
        <v>58510</v>
      </c>
    </row>
    <row r="32" spans="1:5" s="469" customFormat="1" ht="12" customHeight="1">
      <c r="A32" s="568" t="s">
        <v>522</v>
      </c>
      <c r="B32" s="480" t="s">
        <v>1643</v>
      </c>
      <c r="C32" s="498" t="s">
        <v>1644</v>
      </c>
      <c r="D32" s="482">
        <v>4980</v>
      </c>
      <c r="E32" s="483">
        <v>6588</v>
      </c>
    </row>
    <row r="33" spans="1:5" s="469" customFormat="1" ht="12" customHeight="1">
      <c r="A33" s="568" t="s">
        <v>523</v>
      </c>
      <c r="B33" s="492" t="s">
        <v>1645</v>
      </c>
      <c r="C33" s="499" t="s">
        <v>1646</v>
      </c>
      <c r="D33" s="493">
        <v>208492</v>
      </c>
      <c r="E33" s="494">
        <v>208542</v>
      </c>
    </row>
    <row r="34" spans="1:5" s="469" customFormat="1" ht="12" customHeight="1">
      <c r="A34" s="568" t="s">
        <v>524</v>
      </c>
      <c r="B34" s="492" t="s">
        <v>1824</v>
      </c>
      <c r="C34" s="499" t="s">
        <v>1825</v>
      </c>
      <c r="D34" s="493">
        <v>33760</v>
      </c>
      <c r="E34" s="494">
        <v>26309</v>
      </c>
    </row>
    <row r="35" spans="1:5" s="469" customFormat="1" ht="12" customHeight="1">
      <c r="A35" s="568" t="s">
        <v>525</v>
      </c>
      <c r="B35" s="480" t="s">
        <v>1647</v>
      </c>
      <c r="C35" s="495" t="s">
        <v>1736</v>
      </c>
      <c r="D35" s="496">
        <f>D36+D37+D38+D39</f>
        <v>355119</v>
      </c>
      <c r="E35" s="497">
        <f>E36+E37+E38+E39</f>
        <v>398245</v>
      </c>
    </row>
    <row r="36" spans="1:5" s="469" customFormat="1" ht="12" customHeight="1">
      <c r="A36" s="568" t="s">
        <v>526</v>
      </c>
      <c r="B36" s="480" t="s">
        <v>1648</v>
      </c>
      <c r="C36" s="498" t="s">
        <v>1640</v>
      </c>
      <c r="D36" s="482"/>
      <c r="E36" s="483"/>
    </row>
    <row r="37" spans="1:5" s="469" customFormat="1" ht="12" customHeight="1">
      <c r="A37" s="568" t="s">
        <v>527</v>
      </c>
      <c r="B37" s="480" t="s">
        <v>1649</v>
      </c>
      <c r="C37" s="498" t="s">
        <v>1642</v>
      </c>
      <c r="D37" s="482">
        <v>355119</v>
      </c>
      <c r="E37" s="483">
        <v>398245</v>
      </c>
    </row>
    <row r="38" spans="1:5" s="469" customFormat="1" ht="12" customHeight="1">
      <c r="A38" s="568" t="s">
        <v>528</v>
      </c>
      <c r="B38" s="480" t="s">
        <v>1650</v>
      </c>
      <c r="C38" s="498" t="s">
        <v>1644</v>
      </c>
      <c r="D38" s="482"/>
      <c r="E38" s="483"/>
    </row>
    <row r="39" spans="1:5" s="469" customFormat="1" ht="12" customHeight="1">
      <c r="A39" s="568" t="s">
        <v>529</v>
      </c>
      <c r="B39" s="492" t="s">
        <v>1651</v>
      </c>
      <c r="C39" s="499" t="s">
        <v>1646</v>
      </c>
      <c r="D39" s="493"/>
      <c r="E39" s="494"/>
    </row>
    <row r="40" spans="1:5" s="469" customFormat="1" ht="12" customHeight="1">
      <c r="A40" s="568" t="s">
        <v>530</v>
      </c>
      <c r="B40" s="480" t="s">
        <v>1652</v>
      </c>
      <c r="C40" s="495" t="s">
        <v>172</v>
      </c>
      <c r="D40" s="504"/>
      <c r="E40" s="505">
        <v>316</v>
      </c>
    </row>
    <row r="41" spans="1:5" s="469" customFormat="1" ht="12" customHeight="1" thickBot="1">
      <c r="A41" s="568" t="s">
        <v>531</v>
      </c>
      <c r="B41" s="476" t="s">
        <v>1653</v>
      </c>
      <c r="C41" s="506" t="s">
        <v>1737</v>
      </c>
      <c r="D41" s="507">
        <v>10500</v>
      </c>
      <c r="E41" s="508">
        <v>10500</v>
      </c>
    </row>
    <row r="42" spans="1:7" s="469" customFormat="1" ht="23.25" customHeight="1" thickBot="1">
      <c r="A42" s="568" t="s">
        <v>532</v>
      </c>
      <c r="B42" s="470" t="s">
        <v>18</v>
      </c>
      <c r="C42" s="471" t="s">
        <v>1723</v>
      </c>
      <c r="D42" s="474">
        <f>D43+D44</f>
        <v>2992</v>
      </c>
      <c r="E42" s="475">
        <f>E43+E44</f>
        <v>2992</v>
      </c>
      <c r="G42" s="509"/>
    </row>
    <row r="43" spans="1:5" s="469" customFormat="1" ht="12" customHeight="1">
      <c r="A43" s="568" t="s">
        <v>533</v>
      </c>
      <c r="B43" s="510" t="s">
        <v>1654</v>
      </c>
      <c r="C43" s="511" t="s">
        <v>1655</v>
      </c>
      <c r="D43" s="512"/>
      <c r="E43" s="513"/>
    </row>
    <row r="44" spans="1:5" s="469" customFormat="1" ht="12" customHeight="1" thickBot="1">
      <c r="A44" s="568" t="s">
        <v>534</v>
      </c>
      <c r="B44" s="492" t="s">
        <v>1656</v>
      </c>
      <c r="C44" s="477" t="s">
        <v>1657</v>
      </c>
      <c r="D44" s="493">
        <v>2992</v>
      </c>
      <c r="E44" s="494">
        <v>2992</v>
      </c>
    </row>
    <row r="45" spans="1:5" s="469" customFormat="1" ht="12" customHeight="1" thickBot="1">
      <c r="A45" s="568" t="s">
        <v>535</v>
      </c>
      <c r="B45" s="470" t="s">
        <v>83</v>
      </c>
      <c r="C45" s="514" t="s">
        <v>1658</v>
      </c>
      <c r="D45" s="515">
        <f>D6+D13+D24+D28+D42</f>
        <v>4098541</v>
      </c>
      <c r="E45" s="516">
        <f>E6+E13+E24+E28+E42</f>
        <v>4160582</v>
      </c>
    </row>
    <row r="46" spans="1:5" s="469" customFormat="1" ht="12" customHeight="1" thickBot="1">
      <c r="A46" s="568" t="s">
        <v>536</v>
      </c>
      <c r="B46" s="517" t="s">
        <v>322</v>
      </c>
      <c r="C46" s="471" t="s">
        <v>1659</v>
      </c>
      <c r="D46" s="472">
        <v>207854</v>
      </c>
      <c r="E46" s="473">
        <v>395822</v>
      </c>
    </row>
    <row r="47" spans="1:5" s="469" customFormat="1" ht="12" customHeight="1" thickBot="1">
      <c r="A47" s="568" t="s">
        <v>537</v>
      </c>
      <c r="B47" s="517" t="s">
        <v>323</v>
      </c>
      <c r="C47" s="471" t="s">
        <v>1660</v>
      </c>
      <c r="D47" s="472"/>
      <c r="E47" s="473"/>
    </row>
    <row r="48" spans="1:5" s="469" customFormat="1" ht="12" customHeight="1" thickBot="1">
      <c r="A48" s="568" t="s">
        <v>538</v>
      </c>
      <c r="B48" s="517" t="s">
        <v>324</v>
      </c>
      <c r="C48" s="471" t="s">
        <v>1661</v>
      </c>
      <c r="D48" s="518">
        <f>D49+D50+D51+D54</f>
        <v>775827</v>
      </c>
      <c r="E48" s="519">
        <f>E49+E50+E51+E54</f>
        <v>881957</v>
      </c>
    </row>
    <row r="49" spans="1:5" s="469" customFormat="1" ht="12" customHeight="1">
      <c r="A49" s="568" t="s">
        <v>539</v>
      </c>
      <c r="B49" s="510" t="s">
        <v>1662</v>
      </c>
      <c r="C49" s="520" t="s">
        <v>193</v>
      </c>
      <c r="D49" s="478">
        <v>450000</v>
      </c>
      <c r="E49" s="479">
        <v>377212</v>
      </c>
    </row>
    <row r="50" spans="1:5" s="469" customFormat="1" ht="12" customHeight="1">
      <c r="A50" s="568" t="s">
        <v>540</v>
      </c>
      <c r="B50" s="488" t="s">
        <v>1663</v>
      </c>
      <c r="C50" s="520" t="s">
        <v>1664</v>
      </c>
      <c r="D50" s="482"/>
      <c r="E50" s="483"/>
    </row>
    <row r="51" spans="1:5" s="469" customFormat="1" ht="12" customHeight="1">
      <c r="A51" s="568" t="s">
        <v>541</v>
      </c>
      <c r="B51" s="476" t="s">
        <v>1665</v>
      </c>
      <c r="C51" s="499" t="s">
        <v>180</v>
      </c>
      <c r="D51" s="478">
        <v>325827</v>
      </c>
      <c r="E51" s="479">
        <v>504745</v>
      </c>
    </row>
    <row r="52" spans="1:5" s="469" customFormat="1" ht="12" customHeight="1">
      <c r="A52" s="568" t="s">
        <v>542</v>
      </c>
      <c r="B52" s="480" t="s">
        <v>1666</v>
      </c>
      <c r="C52" s="499" t="s">
        <v>1667</v>
      </c>
      <c r="D52" s="482"/>
      <c r="E52" s="483"/>
    </row>
    <row r="53" spans="1:5" s="469" customFormat="1" ht="12" customHeight="1">
      <c r="A53" s="568" t="s">
        <v>543</v>
      </c>
      <c r="B53" s="476" t="s">
        <v>1668</v>
      </c>
      <c r="C53" s="499" t="s">
        <v>1669</v>
      </c>
      <c r="D53" s="478"/>
      <c r="E53" s="479"/>
    </row>
    <row r="54" spans="1:5" s="469" customFormat="1" ht="12" customHeight="1" thickBot="1">
      <c r="A54" s="568" t="s">
        <v>544</v>
      </c>
      <c r="B54" s="521" t="s">
        <v>1670</v>
      </c>
      <c r="C54" s="522" t="s">
        <v>1671</v>
      </c>
      <c r="D54" s="523"/>
      <c r="E54" s="524"/>
    </row>
    <row r="55" spans="1:6" s="469" customFormat="1" ht="15" customHeight="1" thickBot="1">
      <c r="A55" s="569" t="s">
        <v>545</v>
      </c>
      <c r="B55" s="470" t="s">
        <v>325</v>
      </c>
      <c r="C55" s="525" t="s">
        <v>1672</v>
      </c>
      <c r="D55" s="474">
        <f>D45+D46+D47+D48</f>
        <v>5082222</v>
      </c>
      <c r="E55" s="475">
        <f>E45+E46+E47+E48</f>
        <v>5438361</v>
      </c>
      <c r="F55" s="526"/>
    </row>
    <row r="56" spans="1:5" s="469" customFormat="1" ht="12.75" customHeight="1">
      <c r="A56" s="570"/>
      <c r="B56" s="527"/>
      <c r="C56" s="528"/>
      <c r="D56" s="529"/>
      <c r="E56" s="529"/>
    </row>
    <row r="57" spans="2:5" ht="16.5" customHeight="1">
      <c r="B57" s="808" t="s">
        <v>1673</v>
      </c>
      <c r="C57" s="808"/>
      <c r="D57" s="808"/>
      <c r="E57" s="808"/>
    </row>
    <row r="58" spans="1:5" ht="16.5" customHeight="1" thickBot="1">
      <c r="A58" s="804" t="s">
        <v>1843</v>
      </c>
      <c r="B58" s="804"/>
      <c r="C58" s="804"/>
      <c r="D58" s="460"/>
      <c r="E58" s="567"/>
    </row>
    <row r="59" spans="1:5" s="464" customFormat="1" ht="12" customHeight="1" thickBot="1">
      <c r="A59" s="806"/>
      <c r="B59" s="461" t="s">
        <v>511</v>
      </c>
      <c r="C59" s="462" t="s">
        <v>512</v>
      </c>
      <c r="D59" s="462" t="s">
        <v>1451</v>
      </c>
      <c r="E59" s="463" t="s">
        <v>1452</v>
      </c>
    </row>
    <row r="60" spans="1:5" ht="37.5" customHeight="1" thickBot="1">
      <c r="A60" s="807"/>
      <c r="B60" s="572" t="s">
        <v>1674</v>
      </c>
      <c r="C60" s="573" t="s">
        <v>1675</v>
      </c>
      <c r="D60" s="573" t="s">
        <v>1727</v>
      </c>
      <c r="E60" s="574" t="s">
        <v>1728</v>
      </c>
    </row>
    <row r="61" spans="1:5" ht="12" customHeight="1" thickBot="1">
      <c r="A61" s="568" t="s">
        <v>546</v>
      </c>
      <c r="B61" s="465" t="s">
        <v>2</v>
      </c>
      <c r="C61" s="530" t="s">
        <v>1724</v>
      </c>
      <c r="D61" s="531">
        <f>SUM(D62:D73)</f>
        <v>3624646</v>
      </c>
      <c r="E61" s="532">
        <f>SUM(E62:E73)</f>
        <v>3834729</v>
      </c>
    </row>
    <row r="62" spans="1:5" ht="12" customHeight="1">
      <c r="A62" s="568" t="s">
        <v>547</v>
      </c>
      <c r="B62" s="510" t="s">
        <v>1676</v>
      </c>
      <c r="C62" s="511" t="s">
        <v>1677</v>
      </c>
      <c r="D62" s="533">
        <v>1286243</v>
      </c>
      <c r="E62" s="534">
        <v>1301056</v>
      </c>
    </row>
    <row r="63" spans="1:5" ht="12" customHeight="1">
      <c r="A63" s="568" t="s">
        <v>548</v>
      </c>
      <c r="B63" s="480" t="s">
        <v>1678</v>
      </c>
      <c r="C63" s="481" t="s">
        <v>14</v>
      </c>
      <c r="D63" s="535">
        <v>336553</v>
      </c>
      <c r="E63" s="536">
        <v>340050</v>
      </c>
    </row>
    <row r="64" spans="1:5" ht="12" customHeight="1">
      <c r="A64" s="568" t="s">
        <v>549</v>
      </c>
      <c r="B64" s="480" t="s">
        <v>7</v>
      </c>
      <c r="C64" s="481" t="s">
        <v>1720</v>
      </c>
      <c r="D64" s="537">
        <v>1507965</v>
      </c>
      <c r="E64" s="538">
        <v>1553096</v>
      </c>
    </row>
    <row r="65" spans="1:5" ht="12" customHeight="1">
      <c r="A65" s="568" t="s">
        <v>550</v>
      </c>
      <c r="B65" s="480" t="s">
        <v>11</v>
      </c>
      <c r="C65" s="539" t="s">
        <v>1679</v>
      </c>
      <c r="D65" s="537"/>
      <c r="E65" s="538"/>
    </row>
    <row r="66" spans="1:5" ht="12" customHeight="1">
      <c r="A66" s="568" t="s">
        <v>551</v>
      </c>
      <c r="B66" s="480" t="s">
        <v>1680</v>
      </c>
      <c r="C66" s="540" t="s">
        <v>1681</v>
      </c>
      <c r="D66" s="537"/>
      <c r="E66" s="538">
        <v>86467</v>
      </c>
    </row>
    <row r="67" spans="1:5" ht="12" customHeight="1">
      <c r="A67" s="568" t="s">
        <v>552</v>
      </c>
      <c r="B67" s="480" t="s">
        <v>1682</v>
      </c>
      <c r="C67" s="481" t="s">
        <v>127</v>
      </c>
      <c r="D67" s="537">
        <v>151445</v>
      </c>
      <c r="E67" s="538">
        <v>149028</v>
      </c>
    </row>
    <row r="68" spans="1:5" ht="12" customHeight="1">
      <c r="A68" s="568" t="s">
        <v>553</v>
      </c>
      <c r="B68" s="480" t="s">
        <v>1683</v>
      </c>
      <c r="C68" s="541" t="s">
        <v>1425</v>
      </c>
      <c r="D68" s="537">
        <v>86954</v>
      </c>
      <c r="E68" s="538">
        <v>149139</v>
      </c>
    </row>
    <row r="69" spans="1:5" ht="12" customHeight="1">
      <c r="A69" s="568" t="s">
        <v>554</v>
      </c>
      <c r="B69" s="480" t="s">
        <v>1684</v>
      </c>
      <c r="C69" s="541" t="s">
        <v>1685</v>
      </c>
      <c r="D69" s="537"/>
      <c r="E69" s="538"/>
    </row>
    <row r="70" spans="1:5" ht="12" customHeight="1">
      <c r="A70" s="568" t="s">
        <v>555</v>
      </c>
      <c r="B70" s="480" t="s">
        <v>1686</v>
      </c>
      <c r="C70" s="481" t="s">
        <v>1687</v>
      </c>
      <c r="D70" s="537">
        <v>168571</v>
      </c>
      <c r="E70" s="538">
        <v>168978</v>
      </c>
    </row>
    <row r="71" spans="1:5" ht="12" customHeight="1">
      <c r="A71" s="568" t="s">
        <v>556</v>
      </c>
      <c r="B71" s="480" t="s">
        <v>1688</v>
      </c>
      <c r="C71" s="481" t="s">
        <v>1689</v>
      </c>
      <c r="D71" s="537">
        <v>3770</v>
      </c>
      <c r="E71" s="538">
        <v>3770</v>
      </c>
    </row>
    <row r="72" spans="1:5" ht="12" customHeight="1">
      <c r="A72" s="568" t="s">
        <v>557</v>
      </c>
      <c r="B72" s="476" t="s">
        <v>1690</v>
      </c>
      <c r="C72" s="542" t="s">
        <v>1691</v>
      </c>
      <c r="D72" s="537"/>
      <c r="E72" s="538"/>
    </row>
    <row r="73" spans="1:5" ht="12" customHeight="1" thickBot="1">
      <c r="A73" s="568" t="s">
        <v>558</v>
      </c>
      <c r="B73" s="521" t="s">
        <v>1692</v>
      </c>
      <c r="C73" s="543" t="s">
        <v>1693</v>
      </c>
      <c r="D73" s="544">
        <v>83145</v>
      </c>
      <c r="E73" s="545">
        <v>83145</v>
      </c>
    </row>
    <row r="74" spans="1:5" ht="12" customHeight="1" thickBot="1">
      <c r="A74" s="568" t="s">
        <v>559</v>
      </c>
      <c r="B74" s="470" t="s">
        <v>5</v>
      </c>
      <c r="C74" s="546" t="s">
        <v>1822</v>
      </c>
      <c r="D74" s="547">
        <f>SUM(D75:D82)</f>
        <v>335877</v>
      </c>
      <c r="E74" s="548">
        <f>SUM(E75:E82)</f>
        <v>765017</v>
      </c>
    </row>
    <row r="75" spans="1:5" ht="12" customHeight="1">
      <c r="A75" s="568" t="s">
        <v>560</v>
      </c>
      <c r="B75" s="488" t="s">
        <v>1694</v>
      </c>
      <c r="C75" s="489" t="s">
        <v>1730</v>
      </c>
      <c r="D75" s="549">
        <v>44462</v>
      </c>
      <c r="E75" s="550">
        <v>123466</v>
      </c>
    </row>
    <row r="76" spans="1:5" ht="12" customHeight="1">
      <c r="A76" s="568" t="s">
        <v>561</v>
      </c>
      <c r="B76" s="488" t="s">
        <v>1695</v>
      </c>
      <c r="C76" s="481" t="s">
        <v>1729</v>
      </c>
      <c r="D76" s="535">
        <v>173665</v>
      </c>
      <c r="E76" s="536">
        <v>202169</v>
      </c>
    </row>
    <row r="77" spans="1:5" ht="12" customHeight="1">
      <c r="A77" s="568" t="s">
        <v>562</v>
      </c>
      <c r="B77" s="488" t="s">
        <v>1696</v>
      </c>
      <c r="C77" s="481" t="s">
        <v>130</v>
      </c>
      <c r="D77" s="535">
        <v>41750</v>
      </c>
      <c r="E77" s="536">
        <v>66750</v>
      </c>
    </row>
    <row r="78" spans="1:5" ht="12" customHeight="1">
      <c r="A78" s="568" t="s">
        <v>563</v>
      </c>
      <c r="B78" s="488" t="s">
        <v>1697</v>
      </c>
      <c r="C78" s="481" t="s">
        <v>129</v>
      </c>
      <c r="D78" s="535"/>
      <c r="E78" s="536">
        <v>2000</v>
      </c>
    </row>
    <row r="79" spans="1:5" ht="12" customHeight="1">
      <c r="A79" s="568" t="s">
        <v>564</v>
      </c>
      <c r="B79" s="488" t="s">
        <v>1698</v>
      </c>
      <c r="C79" s="481" t="s">
        <v>1699</v>
      </c>
      <c r="D79" s="535">
        <v>72000</v>
      </c>
      <c r="E79" s="536">
        <v>12000</v>
      </c>
    </row>
    <row r="80" spans="1:5" ht="12" customHeight="1">
      <c r="A80" s="568" t="s">
        <v>565</v>
      </c>
      <c r="B80" s="476" t="s">
        <v>1700</v>
      </c>
      <c r="C80" s="542" t="s">
        <v>1701</v>
      </c>
      <c r="D80" s="537"/>
      <c r="E80" s="538"/>
    </row>
    <row r="81" spans="1:5" ht="12" customHeight="1">
      <c r="A81" s="568" t="s">
        <v>566</v>
      </c>
      <c r="B81" s="480" t="s">
        <v>1702</v>
      </c>
      <c r="C81" s="481" t="s">
        <v>1703</v>
      </c>
      <c r="D81" s="535"/>
      <c r="E81" s="536">
        <v>354632</v>
      </c>
    </row>
    <row r="82" spans="1:5" ht="12" customHeight="1" thickBot="1">
      <c r="A82" s="568" t="s">
        <v>567</v>
      </c>
      <c r="B82" s="480" t="s">
        <v>1821</v>
      </c>
      <c r="C82" s="477" t="s">
        <v>1823</v>
      </c>
      <c r="D82" s="553">
        <v>4000</v>
      </c>
      <c r="E82" s="554">
        <v>4000</v>
      </c>
    </row>
    <row r="83" spans="1:5" ht="12" customHeight="1" thickBot="1">
      <c r="A83" s="568" t="s">
        <v>568</v>
      </c>
      <c r="B83" s="470" t="s">
        <v>15</v>
      </c>
      <c r="C83" s="546" t="s">
        <v>1725</v>
      </c>
      <c r="D83" s="547">
        <f>SUM(D84:D85)</f>
        <v>615007</v>
      </c>
      <c r="E83" s="548">
        <f>SUM(E84:E85)</f>
        <v>655622</v>
      </c>
    </row>
    <row r="84" spans="1:5" ht="12" customHeight="1">
      <c r="A84" s="568" t="s">
        <v>569</v>
      </c>
      <c r="B84" s="488" t="s">
        <v>1611</v>
      </c>
      <c r="C84" s="489" t="s">
        <v>28</v>
      </c>
      <c r="D84" s="549">
        <v>30000</v>
      </c>
      <c r="E84" s="550">
        <v>26134</v>
      </c>
    </row>
    <row r="85" spans="1:5" ht="12" customHeight="1" thickBot="1">
      <c r="A85" s="568" t="s">
        <v>570</v>
      </c>
      <c r="B85" s="480" t="s">
        <v>1613</v>
      </c>
      <c r="C85" s="481" t="s">
        <v>1704</v>
      </c>
      <c r="D85" s="535">
        <v>585007</v>
      </c>
      <c r="E85" s="536">
        <v>629488</v>
      </c>
    </row>
    <row r="86" spans="1:5" ht="12" customHeight="1" thickBot="1">
      <c r="A86" s="568" t="s">
        <v>571</v>
      </c>
      <c r="B86" s="470" t="s">
        <v>13</v>
      </c>
      <c r="C86" s="546" t="s">
        <v>1705</v>
      </c>
      <c r="D86" s="551"/>
      <c r="E86" s="552"/>
    </row>
    <row r="87" spans="1:5" ht="12" customHeight="1" thickBot="1">
      <c r="A87" s="568" t="s">
        <v>572</v>
      </c>
      <c r="B87" s="470" t="s">
        <v>16</v>
      </c>
      <c r="C87" s="514" t="s">
        <v>1706</v>
      </c>
      <c r="D87" s="547">
        <f>D61+D74+D83+D86</f>
        <v>4575530</v>
      </c>
      <c r="E87" s="548">
        <f>E61+E74+E83+E86</f>
        <v>5255368</v>
      </c>
    </row>
    <row r="88" spans="1:5" ht="12" customHeight="1" thickBot="1">
      <c r="A88" s="568" t="s">
        <v>573</v>
      </c>
      <c r="B88" s="470" t="s">
        <v>21</v>
      </c>
      <c r="C88" s="546" t="s">
        <v>1707</v>
      </c>
      <c r="D88" s="547">
        <f>SUM(D89:D94)</f>
        <v>506692</v>
      </c>
      <c r="E88" s="548">
        <f>SUM(E89:E94)</f>
        <v>183023</v>
      </c>
    </row>
    <row r="89" spans="1:5" ht="12" customHeight="1">
      <c r="A89" s="568" t="s">
        <v>574</v>
      </c>
      <c r="B89" s="488" t="s">
        <v>1638</v>
      </c>
      <c r="C89" s="489" t="s">
        <v>1708</v>
      </c>
      <c r="D89" s="549">
        <v>423669</v>
      </c>
      <c r="E89" s="550">
        <v>100000</v>
      </c>
    </row>
    <row r="90" spans="1:5" ht="12" customHeight="1">
      <c r="A90" s="568" t="s">
        <v>575</v>
      </c>
      <c r="B90" s="476" t="s">
        <v>1647</v>
      </c>
      <c r="C90" s="489" t="s">
        <v>1709</v>
      </c>
      <c r="D90" s="553"/>
      <c r="E90" s="554"/>
    </row>
    <row r="91" spans="1:5" ht="12" customHeight="1">
      <c r="A91" s="568" t="s">
        <v>576</v>
      </c>
      <c r="B91" s="476" t="s">
        <v>1652</v>
      </c>
      <c r="C91" s="542" t="s">
        <v>1710</v>
      </c>
      <c r="D91" s="535">
        <v>83023</v>
      </c>
      <c r="E91" s="536">
        <v>83023</v>
      </c>
    </row>
    <row r="92" spans="1:5" ht="12" customHeight="1">
      <c r="A92" s="568" t="s">
        <v>577</v>
      </c>
      <c r="B92" s="476" t="s">
        <v>1653</v>
      </c>
      <c r="C92" s="542" t="s">
        <v>1711</v>
      </c>
      <c r="D92" s="537"/>
      <c r="E92" s="538"/>
    </row>
    <row r="93" spans="1:5" ht="12" customHeight="1">
      <c r="A93" s="568" t="s">
        <v>578</v>
      </c>
      <c r="B93" s="476" t="s">
        <v>1712</v>
      </c>
      <c r="C93" s="542" t="s">
        <v>1713</v>
      </c>
      <c r="D93" s="537"/>
      <c r="E93" s="538"/>
    </row>
    <row r="94" spans="1:5" ht="12" customHeight="1" thickBot="1">
      <c r="A94" s="568" t="s">
        <v>579</v>
      </c>
      <c r="B94" s="492" t="s">
        <v>1714</v>
      </c>
      <c r="C94" s="543" t="s">
        <v>1715</v>
      </c>
      <c r="D94" s="523"/>
      <c r="E94" s="555"/>
    </row>
    <row r="95" spans="1:11" ht="15" customHeight="1" thickBot="1">
      <c r="A95" s="569" t="s">
        <v>580</v>
      </c>
      <c r="B95" s="470" t="s">
        <v>18</v>
      </c>
      <c r="C95" s="556" t="s">
        <v>1716</v>
      </c>
      <c r="D95" s="547">
        <f>D87+D88</f>
        <v>5082222</v>
      </c>
      <c r="E95" s="548">
        <f>E87+E88</f>
        <v>5438391</v>
      </c>
      <c r="H95" s="509"/>
      <c r="I95" s="557"/>
      <c r="J95" s="557"/>
      <c r="K95" s="557"/>
    </row>
    <row r="96" spans="1:5" s="469" customFormat="1" ht="12.75" customHeight="1">
      <c r="A96" s="570"/>
      <c r="B96" s="809"/>
      <c r="C96" s="809"/>
      <c r="D96" s="809"/>
      <c r="E96" s="809"/>
    </row>
    <row r="98" spans="2:5" ht="15.75">
      <c r="B98" s="805" t="s">
        <v>1717</v>
      </c>
      <c r="C98" s="805"/>
      <c r="D98" s="805"/>
      <c r="E98" s="805"/>
    </row>
    <row r="99" spans="1:3" ht="15.75" thickBot="1">
      <c r="A99" s="804" t="s">
        <v>1844</v>
      </c>
      <c r="B99" s="804"/>
      <c r="C99" s="804"/>
    </row>
    <row r="100" spans="1:5" s="464" customFormat="1" ht="12" customHeight="1" thickBot="1">
      <c r="A100" s="571"/>
      <c r="B100" s="461" t="s">
        <v>511</v>
      </c>
      <c r="C100" s="462" t="s">
        <v>512</v>
      </c>
      <c r="D100" s="462" t="s">
        <v>1451</v>
      </c>
      <c r="E100" s="463" t="s">
        <v>1452</v>
      </c>
    </row>
    <row r="101" spans="1:6" ht="23.25" customHeight="1" thickBot="1">
      <c r="A101" s="569" t="s">
        <v>581</v>
      </c>
      <c r="B101" s="470">
        <v>1</v>
      </c>
      <c r="C101" s="546" t="s">
        <v>1718</v>
      </c>
      <c r="D101" s="474">
        <f>+D45-D87</f>
        <v>-476989</v>
      </c>
      <c r="E101" s="475">
        <f>+E45-E87</f>
        <v>-1094786</v>
      </c>
      <c r="F101" s="558"/>
    </row>
    <row r="102" spans="4:5" ht="15">
      <c r="D102" s="559"/>
      <c r="E102" s="559"/>
    </row>
    <row r="103" spans="2:5" ht="15.75">
      <c r="B103" s="805" t="s">
        <v>1719</v>
      </c>
      <c r="C103" s="805"/>
      <c r="D103" s="805"/>
      <c r="E103" s="805"/>
    </row>
    <row r="104" spans="1:3" ht="15.75" thickBot="1">
      <c r="A104" s="804" t="s">
        <v>1845</v>
      </c>
      <c r="B104" s="804"/>
      <c r="C104" s="804"/>
    </row>
    <row r="105" spans="1:5" s="464" customFormat="1" ht="12" customHeight="1" thickBot="1">
      <c r="A105" s="571"/>
      <c r="B105" s="461" t="s">
        <v>511</v>
      </c>
      <c r="C105" s="462" t="s">
        <v>512</v>
      </c>
      <c r="D105" s="462" t="s">
        <v>1451</v>
      </c>
      <c r="E105" s="463" t="s">
        <v>1452</v>
      </c>
    </row>
    <row r="106" spans="1:5" ht="12" customHeight="1" thickBot="1">
      <c r="A106" s="568" t="s">
        <v>582</v>
      </c>
      <c r="B106" s="470" t="s">
        <v>2</v>
      </c>
      <c r="C106" s="546" t="s">
        <v>1726</v>
      </c>
      <c r="D106" s="560">
        <f>D107-D108</f>
        <v>269135</v>
      </c>
      <c r="E106" s="561">
        <f>E107-E108</f>
        <v>698934</v>
      </c>
    </row>
    <row r="107" spans="1:5" ht="12.75" customHeight="1">
      <c r="A107" s="568" t="s">
        <v>583</v>
      </c>
      <c r="B107" s="488" t="s">
        <v>1676</v>
      </c>
      <c r="C107" s="489" t="s">
        <v>1846</v>
      </c>
      <c r="D107" s="562">
        <f>+D48</f>
        <v>775827</v>
      </c>
      <c r="E107" s="563">
        <f>+E48</f>
        <v>881957</v>
      </c>
    </row>
    <row r="108" spans="1:5" ht="12.75" customHeight="1" thickBot="1">
      <c r="A108" s="569" t="s">
        <v>584</v>
      </c>
      <c r="B108" s="521" t="s">
        <v>1678</v>
      </c>
      <c r="C108" s="543" t="s">
        <v>1847</v>
      </c>
      <c r="D108" s="564">
        <f>+D88</f>
        <v>506692</v>
      </c>
      <c r="E108" s="565">
        <f>+E88</f>
        <v>183023</v>
      </c>
    </row>
    <row r="110" ht="15.75">
      <c r="C110" s="509"/>
    </row>
  </sheetData>
  <sheetProtection/>
  <mergeCells count="9">
    <mergeCell ref="A99:C99"/>
    <mergeCell ref="A58:C58"/>
    <mergeCell ref="A104:C104"/>
    <mergeCell ref="B103:E103"/>
    <mergeCell ref="A4:A5"/>
    <mergeCell ref="A59:A60"/>
    <mergeCell ref="B57:E57"/>
    <mergeCell ref="B96:E96"/>
    <mergeCell ref="B98:E98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95" r:id="rId1"/>
  <headerFooter alignWithMargins="0">
    <oddHeader>&amp;C&amp;"Arial,Félkövér"&amp;12
Mór Városi Önkormányzat
2011. ÉVI KÖLTSÉGVETÉSÉNEK MÓDOSÍTOTT PÉNZÜGYI MÉRLEGE&amp;10
&amp;R 6. melléklet
a 20/2011. (VI.30.) Önkormányzati rendelethez</oddHeader>
    <oddFooter>&amp;L&amp;D&amp;C&amp;P</oddFooter>
  </headerFooter>
  <rowBreaks count="1" manualBreakCount="1">
    <brk id="5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Mór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Hartvichné Schmidt Hajnalka</dc:creator>
  <cp:keywords/>
  <dc:description/>
  <cp:lastModifiedBy>tmoni</cp:lastModifiedBy>
  <cp:lastPrinted>2011-07-08T08:24:12Z</cp:lastPrinted>
  <dcterms:created xsi:type="dcterms:W3CDTF">2005-01-26T11:29:16Z</dcterms:created>
  <dcterms:modified xsi:type="dcterms:W3CDTF">2011-07-08T08:24:17Z</dcterms:modified>
  <cp:category/>
  <cp:version/>
  <cp:contentType/>
  <cp:contentStatus/>
</cp:coreProperties>
</file>