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700" windowHeight="6360" tabRatio="925" activeTab="0"/>
  </bookViews>
  <sheets>
    <sheet name="Borító" sheetId="1" r:id="rId1"/>
    <sheet name="Tartalomjegyzék" sheetId="2" r:id="rId2"/>
    <sheet name="1. melléklet" sheetId="3" r:id="rId3"/>
    <sheet name="2. melléklet" sheetId="4" r:id="rId4"/>
    <sheet name="3. melléklet" sheetId="5" r:id="rId5"/>
    <sheet name="4. melléklet" sheetId="6" r:id="rId6"/>
    <sheet name="5. melléklet" sheetId="7" r:id="rId7"/>
    <sheet name="6. melléklet" sheetId="8" r:id="rId8"/>
    <sheet name="7. melléklet" sheetId="9" r:id="rId9"/>
    <sheet name="8.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melléklet" sheetId="17" r:id="rId17"/>
    <sheet name="16. melléklet" sheetId="18" r:id="rId18"/>
    <sheet name="17. melléklet" sheetId="19" r:id="rId19"/>
    <sheet name="18. melléklet" sheetId="20" r:id="rId20"/>
    <sheet name="19. melléklet" sheetId="21" r:id="rId21"/>
    <sheet name="20. melléklet" sheetId="22" r:id="rId22"/>
    <sheet name="21. melléklet" sheetId="23" r:id="rId23"/>
    <sheet name="22. melléklet" sheetId="24" r:id="rId24"/>
    <sheet name="23. melléklet" sheetId="25" r:id="rId25"/>
    <sheet name="24. melléklet" sheetId="26" r:id="rId26"/>
    <sheet name="25. melléket" sheetId="27" r:id="rId27"/>
    <sheet name="26. melléklet" sheetId="28" r:id="rId28"/>
    <sheet name="27. melléklet" sheetId="29" r:id="rId29"/>
    <sheet name="28. melléklet" sheetId="30" r:id="rId30"/>
    <sheet name="29. melléklet" sheetId="31" r:id="rId31"/>
    <sheet name="30. melléklet" sheetId="32" r:id="rId32"/>
    <sheet name="31. melléklet" sheetId="33" r:id="rId33"/>
  </sheets>
  <externalReferences>
    <externalReference r:id="rId36"/>
  </externalReferences>
  <definedNames>
    <definedName name="enczi">'[1]rszakfössz'!$D$123</definedName>
    <definedName name="_xlnm.Print_Titles" localSheetId="11">'10. melléklet'!$1:$5</definedName>
    <definedName name="_xlnm.Print_Titles" localSheetId="12">'11. melléklet'!$2:$6</definedName>
    <definedName name="_xlnm.Print_Titles" localSheetId="13">'12. melléklet'!$1:$6</definedName>
    <definedName name="_xlnm.Print_Titles" localSheetId="14">'13. melléklet'!$1:$6</definedName>
    <definedName name="_xlnm.Print_Titles" localSheetId="15">'14. melléklet'!$1:$6</definedName>
    <definedName name="_xlnm.Print_Titles" localSheetId="16">'15. melléklet'!$1:$6</definedName>
    <definedName name="_xlnm.Print_Titles" localSheetId="17">'16. melléklet'!$1:$6</definedName>
    <definedName name="_xlnm.Print_Titles" localSheetId="18">'17. melléklet'!$1:$6</definedName>
    <definedName name="_xlnm.Print_Titles" localSheetId="19">'18. melléklet'!$1:$6</definedName>
    <definedName name="_xlnm.Print_Titles" localSheetId="20">'19. melléklet'!$1:$6</definedName>
    <definedName name="_xlnm.Print_Titles" localSheetId="21">'20. melléklet'!$1:$6</definedName>
    <definedName name="_xlnm.Print_Titles" localSheetId="22">'21. melléklet'!$1:$6</definedName>
    <definedName name="_xlnm.Print_Titles" localSheetId="23">'22. melléklet'!$1:$6</definedName>
    <definedName name="_xlnm.Print_Titles" localSheetId="24">'23. melléklet'!$1:$6</definedName>
    <definedName name="_xlnm.Print_Titles" localSheetId="25">'24. melléklet'!$1:$6</definedName>
    <definedName name="_xlnm.Print_Titles" localSheetId="8">'7. melléklet'!$1:$7</definedName>
    <definedName name="_xlnm.Print_Titles" localSheetId="10">'9. melléklet'!$1:$5</definedName>
    <definedName name="_xlnm.Print_Area" localSheetId="2">'1. melléklet'!$A$1:$F$150</definedName>
    <definedName name="_xlnm.Print_Area" localSheetId="11">'10. melléklet'!$A$1:$P$27</definedName>
    <definedName name="_xlnm.Print_Area" localSheetId="12">'11. melléklet'!$A$1:$E$27</definedName>
    <definedName name="_xlnm.Print_Area" localSheetId="3">'2. melléklet'!$A$1:$K$62</definedName>
    <definedName name="_xlnm.Print_Area" localSheetId="29">'28. melléklet'!$A$1:$H$21</definedName>
    <definedName name="_xlnm.Print_Area" localSheetId="4">'3. melléklet'!$A$1:$K$29</definedName>
    <definedName name="_xlnm.Print_Area" localSheetId="31">'30. melléklet'!$A$1:$I$46</definedName>
    <definedName name="_xlnm.Print_Area" localSheetId="32">'31. melléklet'!$A$1:$I$42</definedName>
    <definedName name="_xlnm.Print_Area" localSheetId="7">'6. melléklet'!$A$1:$K$26</definedName>
    <definedName name="_xlnm.Print_Area" localSheetId="8">'7. melléklet'!$A$1:$P$88</definedName>
    <definedName name="_xlnm.Print_Area" localSheetId="9">'8. melléklet'!$A$1:$K$94</definedName>
    <definedName name="_xlnm.Print_Area" localSheetId="10">'9. melléklet'!$A$1:$P$56</definedName>
    <definedName name="_xlnm.Print_Area" localSheetId="0">'Borító'!$A$1:$N$35</definedName>
    <definedName name="_xlnm.Print_Area" localSheetId="1">'Tartalomjegyzék'!$A$1:$B$33</definedName>
  </definedNames>
  <calcPr fullCalcOnLoad="1"/>
</workbook>
</file>

<file path=xl/sharedStrings.xml><?xml version="1.0" encoding="utf-8"?>
<sst xmlns="http://schemas.openxmlformats.org/spreadsheetml/2006/main" count="3333" uniqueCount="906">
  <si>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</si>
  <si>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</si>
  <si>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</si>
  <si>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</si>
  <si>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</si>
  <si>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</si>
  <si>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</si>
  <si>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</si>
  <si>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</si>
  <si>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</si>
  <si>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</si>
  <si>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</si>
  <si>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</si>
  <si>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</si>
  <si>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</si>
  <si>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</si>
  <si>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</si>
  <si>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</si>
  <si>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</si>
  <si>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</si>
  <si>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</si>
  <si>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</si>
  <si>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</si>
  <si>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</si>
  <si>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</si>
  <si>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</si>
  <si>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</si>
  <si>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</si>
  <si>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</si>
  <si>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</si>
  <si>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</si>
  <si>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</si>
  <si>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</si>
  <si>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</si>
  <si>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</si>
  <si>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</si>
  <si>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</si>
  <si>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</si>
  <si>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</si>
  <si>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</si>
  <si>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</si>
  <si>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</si>
  <si>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</si>
  <si>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</si>
  <si>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</si>
  <si>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</si>
  <si>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</si>
  <si>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</si>
  <si>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</si>
  <si>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</si>
  <si>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</si>
  <si>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</si>
  <si>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</si>
  <si>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</si>
  <si>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</si>
  <si>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</si>
  <si>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</si>
  <si>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</si>
  <si>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</si>
  <si>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</si>
  <si>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</si>
  <si>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</si>
  <si>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</si>
  <si>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</si>
  <si>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</si>
  <si>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</si>
  <si>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</si>
  <si>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</si>
  <si>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</si>
  <si>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</si>
  <si>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</si>
  <si>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</si>
  <si>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</si>
  <si>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</si>
  <si>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</si>
  <si>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</si>
  <si>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</si>
  <si>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</si>
  <si>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</si>
  <si>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</si>
  <si>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</si>
  <si>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</si>
  <si>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</si>
  <si>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</si>
  <si>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</si>
  <si>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</si>
  <si>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</si>
  <si>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</si>
  <si>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</si>
  <si>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</si>
  <si>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</si>
  <si>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</si>
  <si>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</si>
  <si>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</si>
  <si>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</si>
  <si>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</si>
  <si>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</si>
  <si>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</si>
  <si>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</si>
  <si>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</si>
  <si>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</si>
  <si>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</si>
  <si>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</si>
  <si>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</si>
  <si>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</si>
  <si>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</si>
  <si>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</si>
  <si>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</si>
  <si>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</si>
  <si>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</si>
  <si>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</si>
  <si>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</si>
  <si>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</si>
  <si>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</si>
  <si>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</si>
  <si>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</si>
  <si>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</si>
  <si>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</si>
  <si>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</si>
  <si>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</si>
  <si>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</si>
  <si>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</si>
  <si>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</si>
  <si>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</si>
  <si>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</si>
  <si>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</si>
  <si>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</si>
  <si>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</si>
  <si>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</si>
  <si>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BEVÉTELEK ÖSSZESEN (11+12+22)</t>
  </si>
  <si>
    <t>KIADÁSOK ÖSSZESEN (11+22)</t>
  </si>
  <si>
    <t>Működési célú kölcsön visszatérítése, igénybevétele</t>
  </si>
  <si>
    <t>Költségvetési hiány:</t>
  </si>
  <si>
    <t>Költségvetési többlet: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</si>
  <si>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</si>
  <si>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</si>
  <si>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</si>
  <si>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</si>
  <si>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</si>
  <si>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</si>
  <si>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</si>
  <si>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</si>
  <si>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</si>
  <si>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</si>
  <si>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</si>
  <si>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</si>
  <si>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</si>
  <si>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</si>
  <si>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</si>
  <si>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</si>
  <si>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</si>
  <si>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</si>
  <si>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</si>
  <si>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</si>
  <si>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</si>
  <si>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</si>
  <si>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</si>
  <si>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</si>
  <si>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</si>
  <si>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</si>
  <si>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</si>
  <si>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</si>
  <si>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</si>
  <si>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</si>
  <si>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</si>
  <si>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</si>
  <si>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</si>
  <si>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</si>
  <si>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</si>
  <si>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</si>
  <si>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</si>
  <si>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</si>
  <si>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</si>
  <si>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</si>
  <si>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</si>
  <si>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</si>
  <si>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</si>
  <si>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</si>
  <si>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</si>
  <si>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</si>
  <si>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</si>
  <si>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</si>
  <si>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</si>
  <si>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</si>
  <si>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12.2.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</si>
  <si>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</si>
  <si>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</si>
  <si>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</si>
  <si>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</si>
  <si>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</si>
  <si>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</si>
  <si>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</si>
  <si>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</si>
  <si>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</si>
  <si>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</si>
  <si>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</si>
  <si>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</si>
  <si>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</si>
  <si>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</si>
  <si>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</si>
  <si>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</si>
  <si>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</si>
  <si>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</si>
  <si>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</si>
  <si>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</si>
  <si>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</si>
  <si>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</si>
  <si>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</si>
  <si>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</si>
  <si>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</si>
  <si>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</si>
  <si>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</si>
  <si>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</si>
  <si>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</si>
  <si>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</si>
  <si>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</si>
  <si>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</si>
  <si>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</si>
  <si>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</si>
  <si>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</si>
  <si>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</si>
  <si>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</si>
  <si>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</si>
  <si>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</si>
  <si>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</si>
  <si>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</si>
  <si>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</si>
  <si>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</si>
  <si>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</si>
  <si>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</si>
  <si>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</si>
  <si>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</si>
  <si>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</si>
  <si>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</si>
  <si>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</si>
  <si>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</si>
  <si>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</si>
  <si>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</si>
  <si>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</si>
  <si>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</si>
  <si>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</si>
  <si>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</si>
  <si>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</si>
  <si>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</si>
  <si>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</si>
  <si>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</si>
  <si>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</si>
  <si>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</si>
  <si>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</si>
  <si>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</si>
  <si>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</si>
  <si>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</si>
  <si>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</si>
  <si>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</si>
  <si>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</si>
  <si>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</si>
  <si>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</si>
  <si>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</si>
  <si>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</si>
  <si>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</si>
  <si>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</si>
  <si>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</si>
  <si>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</si>
  <si>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</si>
  <si>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</si>
  <si>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</si>
  <si>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</si>
  <si>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</si>
  <si>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</si>
  <si>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</si>
  <si>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</si>
  <si>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</si>
  <si>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</si>
  <si>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</si>
  <si>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</si>
  <si>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</si>
  <si>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</si>
  <si>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</si>
  <si>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</si>
  <si>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</si>
  <si>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</si>
  <si>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</si>
  <si>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</si>
  <si>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</si>
  <si>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</si>
  <si>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</si>
  <si>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</si>
  <si>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</si>
  <si>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</si>
  <si>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</si>
  <si>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Előző évi vállalkozási maradvány igénybevétele</t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</si>
  <si>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</si>
  <si>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</si>
  <si>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</si>
  <si>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</si>
  <si>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</si>
  <si>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</si>
  <si>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</si>
  <si>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</si>
  <si>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</si>
  <si>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</si>
  <si>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</si>
  <si>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</si>
  <si>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</si>
  <si>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</si>
  <si>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</si>
  <si>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</si>
  <si>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</si>
  <si>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</si>
  <si>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Intézményi épületfelújítások tervezési költségei</t>
  </si>
  <si>
    <t>Autóbusz pályaudvar rekonstrukció tervezési és egyéb költségei</t>
  </si>
  <si>
    <t>Városi lámpahely bővítés</t>
  </si>
  <si>
    <t>Tervkészítések</t>
  </si>
  <si>
    <t>Motorfűrész</t>
  </si>
  <si>
    <r>
      <t xml:space="preserve">I. Működési költségvetés kiadásai </t>
    </r>
    <r>
      <rPr>
        <sz val="12"/>
        <rFont val="Arial"/>
        <family val="2"/>
      </rPr>
      <t>(1.1+…+1.5.)</t>
    </r>
  </si>
  <si>
    <r>
      <t xml:space="preserve">II. Felhalmozási költségvetés kiadásai </t>
    </r>
    <r>
      <rPr>
        <sz val="12"/>
        <rFont val="Arial"/>
        <family val="2"/>
      </rPr>
      <t>(2.1+…+2.4)</t>
    </r>
  </si>
  <si>
    <r>
      <t xml:space="preserve">I/1. Önkormányzat sajátos működési bevételei </t>
    </r>
    <r>
      <rPr>
        <sz val="11"/>
        <rFont val="Arial"/>
        <family val="2"/>
      </rPr>
      <t>(2.1+…+2.6)</t>
    </r>
  </si>
  <si>
    <r>
      <t xml:space="preserve">III. Támogatások, kiegészítések </t>
    </r>
    <r>
      <rPr>
        <sz val="11"/>
        <rFont val="Arial"/>
        <family val="2"/>
      </rPr>
      <t>(5.1+…+5.8.)</t>
    </r>
  </si>
  <si>
    <r>
      <t xml:space="preserve">IV. Támogatásértékű bevételek </t>
    </r>
    <r>
      <rPr>
        <sz val="11"/>
        <rFont val="Arial"/>
        <family val="2"/>
      </rPr>
      <t>(6.1+6.2)</t>
    </r>
  </si>
  <si>
    <r>
      <t xml:space="preserve">V. Felhalmozási célú bevételek </t>
    </r>
    <r>
      <rPr>
        <sz val="11"/>
        <rFont val="Arial"/>
        <family val="2"/>
      </rPr>
      <t>(7.1+…+7.3)</t>
    </r>
  </si>
  <si>
    <r>
      <t xml:space="preserve">VI. Átvett pénzeszközök </t>
    </r>
    <r>
      <rPr>
        <sz val="11"/>
        <rFont val="Arial"/>
        <family val="2"/>
      </rPr>
      <t>(8.1+8.2.)</t>
    </r>
  </si>
  <si>
    <r>
      <t xml:space="preserve">I. Működési költségvetés kiadásai </t>
    </r>
    <r>
      <rPr>
        <sz val="11"/>
        <rFont val="Arial"/>
        <family val="2"/>
      </rPr>
      <t>(1.1+…+1.5.)</t>
    </r>
  </si>
  <si>
    <r>
      <t xml:space="preserve">II. Felhalmozási költségvetés kiadásai </t>
    </r>
    <r>
      <rPr>
        <sz val="11"/>
        <rFont val="Arial"/>
        <family val="2"/>
      </rPr>
      <t>(2.1+…+2.7)</t>
    </r>
  </si>
  <si>
    <r>
      <t xml:space="preserve">IV. Tartalékok </t>
    </r>
    <r>
      <rPr>
        <sz val="11"/>
        <rFont val="Arial"/>
        <family val="2"/>
      </rPr>
      <t>(4.1.+4.2.)</t>
    </r>
  </si>
  <si>
    <r>
      <t xml:space="preserve">Finanszírozási célú pénzügyi műveletek egyenlege </t>
    </r>
    <r>
      <rPr>
        <sz val="11"/>
        <rFont val="Arial"/>
        <family val="2"/>
      </rPr>
      <t>(1.1 - 1.2) +/-</t>
    </r>
  </si>
  <si>
    <r>
      <t xml:space="preserve">II. Felhalmozási költségvetés kiadásai </t>
    </r>
    <r>
      <rPr>
        <sz val="12"/>
        <rFont val="Arial"/>
        <family val="2"/>
      </rPr>
      <t>(2.1+…+2.7)</t>
    </r>
  </si>
  <si>
    <r>
      <t xml:space="preserve">IV. Tartalékok </t>
    </r>
    <r>
      <rPr>
        <sz val="12"/>
        <rFont val="Arial"/>
        <family val="2"/>
      </rPr>
      <t>(4.1.+4.2.)</t>
    </r>
  </si>
  <si>
    <t>Szakfeladat megnevezése</t>
  </si>
  <si>
    <t>----------------------</t>
  </si>
  <si>
    <t>--</t>
  </si>
  <si>
    <t>Intézményi Gondnokság</t>
  </si>
  <si>
    <t>Petőfi Sándor Általános Iskola</t>
  </si>
  <si>
    <t>Dr. Zimmermann Ágoston Általános Iskola</t>
  </si>
  <si>
    <t>Napsugár Óvoda</t>
  </si>
  <si>
    <t>Pitypang Óvoda</t>
  </si>
  <si>
    <t>Lamberg-kastély Kulturális Központ</t>
  </si>
  <si>
    <t>Pászti Miklós Alapfokú Művészetoktatási Intézmény</t>
  </si>
  <si>
    <t>Finanszírozási célú kiad. (12+...+21)</t>
  </si>
  <si>
    <t>Finanszírozási célú bev. (13+…+21)</t>
  </si>
  <si>
    <t>Petőfi Sándor Általános Iskola alsó tagozatos épület kiváltása</t>
  </si>
  <si>
    <t>Számítástechnikai hardver és szoftver beszerzés</t>
  </si>
  <si>
    <t>A</t>
  </si>
  <si>
    <t>B</t>
  </si>
  <si>
    <t>C</t>
  </si>
  <si>
    <t>D</t>
  </si>
  <si>
    <t>E</t>
  </si>
  <si>
    <t>F</t>
  </si>
  <si>
    <t>G</t>
  </si>
  <si>
    <t>Választókörzeti feladatokra</t>
  </si>
  <si>
    <t>Belterületi utak fejlesztése pályázati önerő</t>
  </si>
  <si>
    <t>Táncsics M. u. 27. alatti sportöltöző épület felújítása</t>
  </si>
  <si>
    <t>Országos közutak átkelési szakaszain a forgalom csillapítása, gyalogosok védelmének növelése pályázati önerő</t>
  </si>
  <si>
    <t>Talajterhelési díj</t>
  </si>
  <si>
    <t>Táncsics Mihály Gimnázium udvarán pavilon építés</t>
  </si>
  <si>
    <t>Autóbusz pályaudvar pályázati önerő</t>
  </si>
  <si>
    <t>Panelprogram</t>
  </si>
  <si>
    <t>Működési célú</t>
  </si>
  <si>
    <t xml:space="preserve"> </t>
  </si>
  <si>
    <t>Végösszesen:</t>
  </si>
  <si>
    <t>Városi Kórház- Rendelőintézet</t>
  </si>
  <si>
    <t>56.</t>
  </si>
  <si>
    <t>55.</t>
  </si>
  <si>
    <t>Közhasznú foglalkoztatás (890442)</t>
  </si>
  <si>
    <t>54.</t>
  </si>
  <si>
    <t>Átmeneti szálló pályázatának előkészítési költségei TIOP-3.4.2-11.</t>
  </si>
  <si>
    <t>53.</t>
  </si>
  <si>
    <t>Belterületi utak felújítása pályázat</t>
  </si>
  <si>
    <t>52.</t>
  </si>
  <si>
    <t>Sportöltöző épületének felújítása</t>
  </si>
  <si>
    <t>50.</t>
  </si>
  <si>
    <t>49.</t>
  </si>
  <si>
    <t>Választókörzeti feladatok</t>
  </si>
  <si>
    <t>47.</t>
  </si>
  <si>
    <t>46.</t>
  </si>
  <si>
    <t>42.</t>
  </si>
  <si>
    <t>41.</t>
  </si>
  <si>
    <t>40.</t>
  </si>
  <si>
    <t>Fejezeti és általános tartalékok elszámolása (841908)</t>
  </si>
  <si>
    <t>38.</t>
  </si>
  <si>
    <t>2011. évi áthúzódó</t>
  </si>
  <si>
    <t>2012. évi</t>
  </si>
  <si>
    <t>Áthúzódó</t>
  </si>
  <si>
    <t>finanszírozott fejlesztések</t>
  </si>
  <si>
    <t>Működési bevételből</t>
  </si>
  <si>
    <t>Fejlesz-tési hitelből</t>
  </si>
  <si>
    <t>Pénzma-radványból</t>
  </si>
  <si>
    <t>Beruházások, felújítások, támogatás értékű felhalmozási kiadások, felhalmozási célú pénzeszközátadások</t>
  </si>
  <si>
    <t>adatok eFt-ban</t>
  </si>
  <si>
    <t>37.</t>
  </si>
  <si>
    <t>Településrendezési terv felülvizsgálata</t>
  </si>
  <si>
    <t>36.</t>
  </si>
  <si>
    <t>35.</t>
  </si>
  <si>
    <t>Helyi védettség alatt lévő épületek felújításának támogatása</t>
  </si>
  <si>
    <t>34.</t>
  </si>
  <si>
    <t>Testvérvárosi kopjafa készítése</t>
  </si>
  <si>
    <t>Értékmegőrző és funkcióbővítő város rehabilitáció (KDOP-2009-3.1.1/B.)</t>
  </si>
  <si>
    <t>Város-, községgazdálkodási m.n.s szolgáltatások (841403)</t>
  </si>
  <si>
    <t>Közvilágítás (841402)</t>
  </si>
  <si>
    <t>Számítástechnikai hadver és szoftver beszerzés</t>
  </si>
  <si>
    <t>Jegyzett tőke emelés Mórhő  KFT</t>
  </si>
  <si>
    <t>Önkormányzatok és többcélú kistérségi társulások igazgatási tevékenysége (841126)</t>
  </si>
  <si>
    <t>Velegi úti gyalogoshíd építés</t>
  </si>
  <si>
    <t>Út, autópálya építés (421100)</t>
  </si>
  <si>
    <t>Borpatika, Színes kisáruház épület átalakítás</t>
  </si>
  <si>
    <t>Energetikai hatékonyság fokozása a móri Pitypang Óvodában (KEOP-5.3.0/A/09-2010-0273)</t>
  </si>
  <si>
    <t>Városi Kórház Rendelőintézet Aktív kórházi ellátásokat kiváltó járóbeteg szolgáltatások fejlesztése</t>
  </si>
  <si>
    <t>Hagyományos technológiával épült ingatlanok felújítása</t>
  </si>
  <si>
    <t>Táncsics Mihály Gimnázium pavilon építés engedélye</t>
  </si>
  <si>
    <t>Bérlakások felújítása</t>
  </si>
  <si>
    <t>Mór, Béke ltp. építési telkek kialakítása</t>
  </si>
  <si>
    <t>Lakó és nem lakóépület építés (412000)</t>
  </si>
  <si>
    <t>39.</t>
  </si>
  <si>
    <t>43.</t>
  </si>
  <si>
    <t>44.</t>
  </si>
  <si>
    <t>45.</t>
  </si>
  <si>
    <t>48.</t>
  </si>
  <si>
    <t>51.</t>
  </si>
  <si>
    <t>Nefelejcs Bölcsőde</t>
  </si>
  <si>
    <t>57.</t>
  </si>
  <si>
    <t>58.</t>
  </si>
  <si>
    <t>59.</t>
  </si>
  <si>
    <t>60.</t>
  </si>
  <si>
    <t>61.</t>
  </si>
  <si>
    <t>62.</t>
  </si>
  <si>
    <t>Működési hitelből / pénzmaradványból</t>
  </si>
  <si>
    <t>Egyéb bevétel-ből</t>
  </si>
  <si>
    <t>Kötvényki-bocsátás bevételéből</t>
  </si>
  <si>
    <t>Setup Box beszerzés Mór Városi TV KFT</t>
  </si>
  <si>
    <t>Országos közutak átkelési szakastain a forgalom csillapítása, gyalogosok védelmének növelése pályázati önerő</t>
  </si>
  <si>
    <t>Átmeneti szálló pályázatának előkészítési költsége</t>
  </si>
  <si>
    <t>Beruházások, felújítások, támogatás értékű felhalmozási kiadások, felhalmozási célú pénzeszközátadások, fejlesztési célú tartalékok</t>
  </si>
  <si>
    <t>Mór Városi Önkormányzat</t>
  </si>
  <si>
    <t>Országos közutak átkelési szakaszai a forgalom csillapítása, gyalogosok védelmének növelése</t>
  </si>
  <si>
    <t>- 1. melléklet</t>
  </si>
  <si>
    <t>- 3. melléklet</t>
  </si>
  <si>
    <t>- 7. melléklet</t>
  </si>
  <si>
    <t>- 4. melléklet</t>
  </si>
  <si>
    <t>- 5. melléklet</t>
  </si>
  <si>
    <t>- 6. melléklet</t>
  </si>
  <si>
    <t>I. Önkormányzat működési bevételei (2+3)</t>
  </si>
  <si>
    <t>- 2. melléklet</t>
  </si>
  <si>
    <t>2012. évi eredeti előirányzat</t>
  </si>
  <si>
    <t>2012. évi módosított előirányzat</t>
  </si>
  <si>
    <t>2011. évi maradvány</t>
  </si>
  <si>
    <t>Mór Városi Önkormányzat 2012. évi költségvetésének módosított mérlege</t>
  </si>
  <si>
    <t>Mór Városi Önkormányzat 2012. évi módosított felhalmozási költségvetése</t>
  </si>
  <si>
    <t>Mór Városi Önkormányzat 2012. évi módosított felhalmozási költségvetésének finanszírozása</t>
  </si>
  <si>
    <t>Óvodafejlesztés TÁMOP 3.1.1/11-12. pályázat</t>
  </si>
  <si>
    <t>Turisztikai attrakciók és szolgáltatások fejlesztése pályázat</t>
  </si>
  <si>
    <t>Fénymásoló beszerzés</t>
  </si>
  <si>
    <t>Tárgyalószekrény beszerzés</t>
  </si>
  <si>
    <t>Óvodafejlesztés TÁMOP-3.1.1/11-12</t>
  </si>
  <si>
    <t>63.</t>
  </si>
  <si>
    <t>64.</t>
  </si>
  <si>
    <t>65.</t>
  </si>
  <si>
    <t>66.</t>
  </si>
  <si>
    <t>Felhalmozási célú</t>
  </si>
  <si>
    <t>Előző évi költségvetési kiegészítések, visszatérülések</t>
  </si>
  <si>
    <t>Előző évi működési célú pénzmaradvány átvétele</t>
  </si>
  <si>
    <t>Forgatási célú</t>
  </si>
  <si>
    <t>VI. Finanszírozási célú pénzügyi műveletek kiadásai (7.1+7.2.+7.3.)</t>
  </si>
  <si>
    <t>Függő, átfutó, kiegyenlítő kiadások</t>
  </si>
  <si>
    <t>BEVÉTELEK ÖSSZESEN: (10+11+12+13)</t>
  </si>
  <si>
    <t>Függő, átfutó, kiegyenlítő bevételek</t>
  </si>
  <si>
    <t>Jövedelemkülönbség mérséklése</t>
  </si>
  <si>
    <t>Termőföld bérbeadás</t>
  </si>
  <si>
    <t>Egyéb sajátos bevétel</t>
  </si>
  <si>
    <t>5.9.</t>
  </si>
  <si>
    <t>- az 1.3-ból  - Kamatkiadások</t>
  </si>
  <si>
    <t>1.3.1.</t>
  </si>
  <si>
    <t>Egyés sajátos bevételek</t>
  </si>
  <si>
    <t xml:space="preserve"> az 1.3-ból  - Kamatkiadások</t>
  </si>
  <si>
    <t>VIII. Előző évi működési célú pénzmaradvány átvétele</t>
  </si>
  <si>
    <t>IX. Pénzmaradvány, vállalk. tev. maradványa (11.1.+11.2.)</t>
  </si>
  <si>
    <t>X. Finanszírozási célú pénzügyi műv. bevételei (12.1.+.12.2.+12.3.)</t>
  </si>
  <si>
    <t>XI. Függő, átfutó, kiegyenlítő bevételek</t>
  </si>
  <si>
    <t>13.1.</t>
  </si>
  <si>
    <t>13.1.1.</t>
  </si>
  <si>
    <t>13.1.2.</t>
  </si>
  <si>
    <t>13.1.3.</t>
  </si>
  <si>
    <t>13.1.4.</t>
  </si>
  <si>
    <t>13.1.5.</t>
  </si>
  <si>
    <t>13.1.6.</t>
  </si>
  <si>
    <t>13.2.</t>
  </si>
  <si>
    <t>13.2.1</t>
  </si>
  <si>
    <t>13.2.2.</t>
  </si>
  <si>
    <t>13.2.3.</t>
  </si>
  <si>
    <t>13.2.4.</t>
  </si>
  <si>
    <t>13.2.5.</t>
  </si>
  <si>
    <t>13.2.6.</t>
  </si>
  <si>
    <t>13.2.7.</t>
  </si>
  <si>
    <t>13.3.</t>
  </si>
  <si>
    <t>Közműfejlesztési hozzájárulás</t>
  </si>
  <si>
    <t>Zöldterület kezelés (813000)</t>
  </si>
  <si>
    <t>Földterület vétel</t>
  </si>
  <si>
    <t>Rákóczi úti autóbuszváró felújítása</t>
  </si>
  <si>
    <t>Sövényvágó és betonkeverő beszerzés</t>
  </si>
  <si>
    <t>2 db árnyékoló beszerzés</t>
  </si>
  <si>
    <t>Gázzsámoly beüzemelése tervezéssel</t>
  </si>
  <si>
    <t>Gyalogos bejárat kiépítése</t>
  </si>
  <si>
    <t>Gyalogosbejárat kialakítása</t>
  </si>
  <si>
    <t>Gyalogos bejárat kialakítása</t>
  </si>
  <si>
    <t>Villamoshálózati hozzájárulás</t>
  </si>
  <si>
    <t>67.</t>
  </si>
  <si>
    <t>CRN elosztószekrény készítése</t>
  </si>
  <si>
    <t>Számítástechnikai eszköz beszerzés</t>
  </si>
  <si>
    <t>68.</t>
  </si>
  <si>
    <t>69.</t>
  </si>
  <si>
    <t>70.</t>
  </si>
  <si>
    <t>71.</t>
  </si>
  <si>
    <t>Merülő mixer beszerzése</t>
  </si>
  <si>
    <t>72.</t>
  </si>
  <si>
    <t>73.</t>
  </si>
  <si>
    <t>Merülő mixer beszerzés</t>
  </si>
  <si>
    <t>Szennyvíz gyűjtése, tisztítása, elhelyezése (370000)</t>
  </si>
  <si>
    <t>Szennyvíz átemelő berendezések beszerzése és gerincvezeték kiépítése</t>
  </si>
  <si>
    <t>Ingatlan vásárlás (7432. és 7345. hrsz.)</t>
  </si>
  <si>
    <t>Kapálógép és asztali körfűrész beszerzése</t>
  </si>
  <si>
    <t>Világítás korszerűsítés</t>
  </si>
  <si>
    <t>Számítógép beszerzés pályázati forrás terhére</t>
  </si>
  <si>
    <t>Kiadványszerkesztő program beszerzése</t>
  </si>
  <si>
    <t>74.</t>
  </si>
  <si>
    <t>75.</t>
  </si>
  <si>
    <t>76.</t>
  </si>
  <si>
    <t>77.</t>
  </si>
  <si>
    <t>78.</t>
  </si>
  <si>
    <t>Kiadványszerkesztő program beszerzés</t>
  </si>
  <si>
    <t>79.</t>
  </si>
  <si>
    <t>80.</t>
  </si>
  <si>
    <t>Vagyonhasznosítási bevételből képzett céltartalék</t>
  </si>
  <si>
    <t>81.</t>
  </si>
  <si>
    <t>82.</t>
  </si>
  <si>
    <t>Faaprító gép beszerzés</t>
  </si>
  <si>
    <t>Zrínyi u. 36. szám alatti épületnél kazán és aprítéktároló építése</t>
  </si>
  <si>
    <t>83.</t>
  </si>
  <si>
    <t>03</t>
  </si>
  <si>
    <t>IV. Kölcsön</t>
  </si>
  <si>
    <t>V. Pénzmaradvány, vállalk. tev. maradványa (5.1.+5.2.)</t>
  </si>
  <si>
    <t>VI. Önkormányzati támogatás</t>
  </si>
  <si>
    <t>BEVÉTELEK ÖSSZESEN (1+2+3+4+5+6)</t>
  </si>
  <si>
    <t>04</t>
  </si>
  <si>
    <t>05</t>
  </si>
  <si>
    <t>06</t>
  </si>
  <si>
    <t>Meseház Óvoda</t>
  </si>
  <si>
    <t>07</t>
  </si>
  <si>
    <t>08</t>
  </si>
  <si>
    <t>Szociális Alapszolgáltatási Központ</t>
  </si>
  <si>
    <t>09</t>
  </si>
  <si>
    <t>10</t>
  </si>
  <si>
    <t>11</t>
  </si>
  <si>
    <t>12</t>
  </si>
  <si>
    <t>Mór Városi Kórház- Rendelőintézet</t>
  </si>
  <si>
    <t>13</t>
  </si>
  <si>
    <t>Kimutatás a 2012. évi működési célú pénzeszközátadásokról államháztartáson kívülre</t>
  </si>
  <si>
    <t>Támogatott szervezet neve</t>
  </si>
  <si>
    <t>Támogatás célja</t>
  </si>
  <si>
    <t>Mór Városi TV Nonprofit Kft.</t>
  </si>
  <si>
    <t>működési támogatás</t>
  </si>
  <si>
    <t>Egyházak támogatása</t>
  </si>
  <si>
    <t>Megyei Területfejlesztési Tanács</t>
  </si>
  <si>
    <t>Háziorvosok, házi gyermekorvosok</t>
  </si>
  <si>
    <t>alapellátási praxistámogatás</t>
  </si>
  <si>
    <t xml:space="preserve">Bányász-telep Beruházó Víziközmű Társulat </t>
  </si>
  <si>
    <t>kezességvállalás</t>
  </si>
  <si>
    <t>Móri Borvidék TDM Egyesület</t>
  </si>
  <si>
    <t>Szent Erzsébet Római Katolikus Általános Iskola</t>
  </si>
  <si>
    <t>Mórhő Kft.</t>
  </si>
  <si>
    <t>Alba Volán Zrt.</t>
  </si>
  <si>
    <t>helyi tömegközlekedés támogatása</t>
  </si>
  <si>
    <t>Wekerle Sándor Emlékalapítvány</t>
  </si>
  <si>
    <t>alapítói támogatás</t>
  </si>
  <si>
    <t>Közművelődési Közalapítvány</t>
  </si>
  <si>
    <t>Nonprofit szervezetek támogatása</t>
  </si>
  <si>
    <t>Bornapi rendezvények támogatása</t>
  </si>
  <si>
    <t>Móri Fúvószenei Egyesület</t>
  </si>
  <si>
    <t>izraeli vendégszereplés támogatása</t>
  </si>
  <si>
    <t>Sportegyesületek</t>
  </si>
  <si>
    <t>sportcélú feladatok támogatása</t>
  </si>
  <si>
    <t>Móri Önkormányzati Tűzoltóság</t>
  </si>
  <si>
    <t>Beruházás megnevezése</t>
  </si>
  <si>
    <t>Földrészlet vétel</t>
  </si>
  <si>
    <t>Városi Kórház- Rendlőintézet</t>
  </si>
  <si>
    <t>Távhő rendszer szétválasztása</t>
  </si>
  <si>
    <t>Felújítások megnevezése</t>
  </si>
  <si>
    <t>Belterületi utak felújítása</t>
  </si>
  <si>
    <t>Önkormányzatok és társulások általános végrehajtó igazgatási tevékenysége (841126)</t>
  </si>
  <si>
    <t>Ény-i iparterület útfelújítás</t>
  </si>
  <si>
    <t>Gyalogos bejárat kialakítás</t>
  </si>
  <si>
    <t>CÉLTARTALÉKOK ÉS ÁLTALÁNOS TARTALÉK</t>
  </si>
  <si>
    <t xml:space="preserve">Céltartalékok  </t>
  </si>
  <si>
    <t>Évközi normatíva lemondás</t>
  </si>
  <si>
    <t>Piaci fejlesztési hitel (óvadéki díja)</t>
  </si>
  <si>
    <t>Könyvtári érdekeltségnövelő támogatás</t>
  </si>
  <si>
    <t>Bérkompenzáció</t>
  </si>
  <si>
    <t>Fejlesztési célú</t>
  </si>
  <si>
    <t>Céltartalékok összesen</t>
  </si>
  <si>
    <t>Általános tartalékok összesen</t>
  </si>
  <si>
    <t>TARTALÉKOK ÖSSZESEN</t>
  </si>
  <si>
    <t>Munkaadókat terhelő járulékok</t>
  </si>
  <si>
    <t>Pénzforgalom nélküli kiadások</t>
  </si>
  <si>
    <t>Felújítás</t>
  </si>
  <si>
    <t>Önkormányzati támogatás</t>
  </si>
  <si>
    <t>H</t>
  </si>
  <si>
    <t>I</t>
  </si>
  <si>
    <t>J</t>
  </si>
  <si>
    <t>K</t>
  </si>
  <si>
    <t>2013.</t>
  </si>
  <si>
    <t>2014.</t>
  </si>
  <si>
    <t>előirányzat</t>
  </si>
  <si>
    <t>Móri Polgármesteri Hivatal</t>
  </si>
  <si>
    <t>II.</t>
  </si>
  <si>
    <t>III.</t>
  </si>
  <si>
    <t>IV.</t>
  </si>
  <si>
    <t>I.</t>
  </si>
  <si>
    <t>V.</t>
  </si>
  <si>
    <t>adatok e Ft-ban</t>
  </si>
  <si>
    <t>Személyi juttatás</t>
  </si>
  <si>
    <t>Munkaadókat terh. jár.</t>
  </si>
  <si>
    <t xml:space="preserve">Dologi kiadás </t>
  </si>
  <si>
    <t>Intézmény</t>
  </si>
  <si>
    <t>Pénzmaradv.</t>
  </si>
  <si>
    <t>marad-</t>
  </si>
  <si>
    <t>kötelezetts.</t>
  </si>
  <si>
    <t>vány</t>
  </si>
  <si>
    <t>terhelt</t>
  </si>
  <si>
    <t>Kórház-Rendelőintézet</t>
  </si>
  <si>
    <t>Iskolák összesen:</t>
  </si>
  <si>
    <t>Óvodák összesen:</t>
  </si>
  <si>
    <t xml:space="preserve">Nefelejcs Bölcsőde </t>
  </si>
  <si>
    <t>IG végösszesen:</t>
  </si>
  <si>
    <t>Intézmények összesen:</t>
  </si>
  <si>
    <t>Polgármesteri Hivatal:</t>
  </si>
  <si>
    <t>Városi Önkorm. összesen:</t>
  </si>
  <si>
    <t>Ellátottak pénzb. jutt.</t>
  </si>
  <si>
    <t>Pénzeszközátadás</t>
  </si>
  <si>
    <t>Bevételi</t>
  </si>
  <si>
    <t>Kötelezetts.</t>
  </si>
  <si>
    <t>Elvonható</t>
  </si>
  <si>
    <t>Eredeti ktg-be</t>
  </si>
  <si>
    <t>Intézmény:</t>
  </si>
  <si>
    <t>többlet</t>
  </si>
  <si>
    <t>lemaradás</t>
  </si>
  <si>
    <t>terh. pénzm.</t>
  </si>
  <si>
    <t>pénzmaradv.</t>
  </si>
  <si>
    <t>visszaterv.</t>
  </si>
  <si>
    <t>összesen</t>
  </si>
  <si>
    <t>IG összesen:</t>
  </si>
  <si>
    <r>
      <t>Ebből: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Intézmények pénzmaradványa </t>
    </r>
  </si>
  <si>
    <t xml:space="preserve">               Hivatal helyesbített pénzmaradványa</t>
  </si>
  <si>
    <t xml:space="preserve">               Összesen:</t>
  </si>
  <si>
    <t xml:space="preserve">               Kiutalatlan ellátmány</t>
  </si>
  <si>
    <t xml:space="preserve">               Központi költségvetési többlettámogatás miatti visszautalás</t>
  </si>
  <si>
    <t xml:space="preserve">               Mór Városi Önkormányzat költségvetési pénzmaradványa</t>
  </si>
  <si>
    <t xml:space="preserve">Hitel, kölcsön </t>
  </si>
  <si>
    <t>Hitel, kölcsön állomány december 31-én</t>
  </si>
  <si>
    <t xml:space="preserve">Rövid lejáratú </t>
  </si>
  <si>
    <t>Első lakáshoz jutók támogatásának következő évi törlesztő részlete</t>
  </si>
  <si>
    <t>Önkormányzati lakástörlesztés következő évi törlesztő részlete</t>
  </si>
  <si>
    <t>............................</t>
  </si>
  <si>
    <t>Hosszú lejáratú</t>
  </si>
  <si>
    <t>Első lakáshoz jutók támogatásának éven túli törlesztő részlete</t>
  </si>
  <si>
    <t>Önkormányzati lakástörlesztés éven túli törlesztő részlete</t>
  </si>
  <si>
    <t>Összesen (1+6)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</si>
  <si>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</si>
  <si>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</si>
  <si>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</si>
  <si>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</si>
  <si>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</si>
  <si>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</si>
  <si>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</si>
  <si>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</si>
  <si>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</si>
  <si>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</si>
  <si>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</si>
  <si>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</si>
  <si>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</si>
  <si>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</si>
  <si>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</si>
  <si>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</si>
  <si>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</si>
  <si>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</si>
  <si>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</si>
  <si>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</si>
  <si>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</si>
  <si>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</si>
  <si>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</si>
  <si>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</si>
  <si>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</si>
  <si>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</si>
  <si>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</si>
  <si>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</si>
  <si>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</si>
  <si>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</si>
  <si>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</si>
  <si>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Eredeti</t>
  </si>
  <si>
    <t>Módosított</t>
  </si>
  <si>
    <t>Teljesítés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</si>
  <si>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</si>
  <si>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</si>
  <si>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</si>
  <si>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</si>
  <si>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</si>
  <si>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</si>
  <si>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</si>
  <si>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</si>
  <si>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( 01+...+12 )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</si>
  <si>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</si>
  <si>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</si>
  <si>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</si>
  <si>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</si>
  <si>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</si>
  <si>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</si>
  <si>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Továbbadási (lebonyolítási) célú kiadások</t>
  </si>
  <si>
    <t xml:space="preserve">Kiegyenlítő, függő, átfutó kiadások </t>
  </si>
  <si>
    <t>Kiadások összesen ( 19+…+22 )</t>
  </si>
  <si>
    <t>Intézményi működési bevételek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</si>
  <si>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</si>
  <si>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</si>
  <si>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</si>
  <si>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</si>
  <si>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</si>
  <si>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</si>
  <si>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</si>
  <si>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</si>
  <si>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</si>
  <si>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</si>
  <si>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</si>
  <si>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</si>
  <si>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Tartós hitelviszonyt megtestesítő értékpapírok bevételei</t>
  </si>
  <si>
    <t>Forgatási célú hitelviszonyt megtestesítő értékpapírok bevételei</t>
  </si>
  <si>
    <t>Finanszírozási bevételek összesen (37+..+40)</t>
  </si>
  <si>
    <t>Pénzforgalmi bevételek (36+41 )</t>
  </si>
  <si>
    <t>Pénzforgalom nélküli bevételek</t>
  </si>
  <si>
    <t>Továbbadási (lebonyolítási) célú bevételek</t>
  </si>
  <si>
    <t>Kiegyenlítő, függő, átfutó bevételek</t>
  </si>
  <si>
    <t>Bevételek összesen ( 42+…+45)</t>
  </si>
  <si>
    <t>Finanszírozási műveletek eredménye (41-18)</t>
  </si>
  <si>
    <t>Aktív és passzív pénzügyi műveletek egyenlege (45-22)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</si>
  <si>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</si>
  <si>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</si>
  <si>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</si>
  <si>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</si>
  <si>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</si>
  <si>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</si>
  <si>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</si>
  <si>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</si>
  <si>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</si>
  <si>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</si>
  <si>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</si>
  <si>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</si>
  <si>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</si>
  <si>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</si>
  <si>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</si>
  <si>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</si>
  <si>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</si>
  <si>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</si>
  <si>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 szakfeladaton elszámolt bevételei (1+2±3)</t>
  </si>
  <si>
    <t>Vállalkozási tevékenység működési célú kiadásai</t>
  </si>
  <si>
    <t>Vállalkozási tevékenység felhalmozási célú kiadásai</t>
  </si>
  <si>
    <t>Vállalkozási tevékenység forgatási célú finanszírozási és aktív pénzügyi kiadásai</t>
  </si>
  <si>
    <t>Vállalkozási tevékenység  szakfeladaton elszámolt  kiadásai [4+5±6)</t>
  </si>
  <si>
    <t>Vállalkozási tevékenység pénzforgalmi maradványa (I–II)</t>
  </si>
  <si>
    <t>Vállalkozási tevékenységet terhelő értékcsökkenési leírás</t>
  </si>
  <si>
    <t>Alaptevékenység ellátására felhasznált és felhasználni tervezett vállalkozási maradvány</t>
  </si>
  <si>
    <t>Pénzforgalmi maradványt  jogszabály alapján módosító egyéb tétel  ( ± )</t>
  </si>
  <si>
    <t xml:space="preserve">Vállalkozási tevékenység módosított pénzforgalmi vállalkozási maradványa (III–7–8±9) </t>
  </si>
  <si>
    <t>Vállalkozási tevékenységet terhelő befizetési kötelezettség</t>
  </si>
  <si>
    <t>VI.</t>
  </si>
  <si>
    <t>Vállalkozási tartalékba helyezhető összeg (III–8–9–V)</t>
  </si>
  <si>
    <t>Közoktatási Intézményi Társulás</t>
  </si>
  <si>
    <t>Sorsz.</t>
  </si>
  <si>
    <t>teljesítés</t>
  </si>
  <si>
    <t>BEVÉTELEK</t>
  </si>
  <si>
    <t>I.1.</t>
  </si>
  <si>
    <t>Működési bevétel</t>
  </si>
  <si>
    <t>I.2.</t>
  </si>
  <si>
    <t>Támogatás értékű működési bevétel</t>
  </si>
  <si>
    <t>Többcélú Kistérségi Társulás</t>
  </si>
  <si>
    <t>Társközségi hozzájárulás</t>
  </si>
  <si>
    <t>Pályázati pénzeszköz</t>
  </si>
  <si>
    <t>Központi költségvetési támogatás</t>
  </si>
  <si>
    <t>Normatív állami hozzájárulás</t>
  </si>
  <si>
    <t>Véglegesen átvett pénzeszköz</t>
  </si>
  <si>
    <t>Működési célra átvett pénzeszköz</t>
  </si>
  <si>
    <t>Felhalmozási célra átvett pénzeszköz</t>
  </si>
  <si>
    <t>VII.1.</t>
  </si>
  <si>
    <t>VIII.</t>
  </si>
  <si>
    <t xml:space="preserve">Bevételek összesen </t>
  </si>
  <si>
    <t>Működési költségvetés</t>
  </si>
  <si>
    <t>Személyi jellegű kifizetések</t>
  </si>
  <si>
    <t>Ellátottak pénzbeni juttatása</t>
  </si>
  <si>
    <t>Előző évi pénzmaradvány átadása</t>
  </si>
  <si>
    <t>Támogatás értékű működési kiadás</t>
  </si>
  <si>
    <t>Felhalmozási költségvetés</t>
  </si>
  <si>
    <t>Beruházás</t>
  </si>
  <si>
    <t xml:space="preserve">Kiadások összesen </t>
  </si>
  <si>
    <t>Mór Mikrokörzeti Szociális Intézményi Társulás</t>
  </si>
  <si>
    <t>Önkormányzati támogatás: Mór</t>
  </si>
  <si>
    <t>Nevelési tanácsadó</t>
  </si>
  <si>
    <t>Nagytérségi hulladékgazdálkodás</t>
  </si>
  <si>
    <t>Táncsics Mihály Gimnázium</t>
  </si>
  <si>
    <t>Fejér Megyei Gárdonyi Géza Általános Iskola és Speciális Szakiskola</t>
  </si>
  <si>
    <t>Móri Többcélú Kistérségi Társulás</t>
  </si>
  <si>
    <t>Radnóti Miklós Általános Iskola működési támogatása</t>
  </si>
  <si>
    <t>Kistérségi Iroda működési támogatása</t>
  </si>
  <si>
    <t>Radnóti Miklós Általános Iskola iskolatej program</t>
  </si>
  <si>
    <t>Pénzügyi Katasztrófa Alap</t>
  </si>
  <si>
    <t>Wekerle Sándor Alapkezelő</t>
  </si>
  <si>
    <t>Bursa Hungarica ösztöndíj</t>
  </si>
  <si>
    <t>2012. évi teljesítés</t>
  </si>
  <si>
    <t>2012. évi teljesítés %-ban</t>
  </si>
  <si>
    <t xml:space="preserve">2012. évi pénzmaradvány elszámolása </t>
  </si>
  <si>
    <t>2012. évi támogatás eredeti előirányzat</t>
  </si>
  <si>
    <t>2012. évi támogatás módosított előirányzat</t>
  </si>
  <si>
    <t>2012. évi támogatás teljesítés</t>
  </si>
  <si>
    <t>Kimutatás a 2012. évi működési célú támogatásértékű kiadásokról</t>
  </si>
  <si>
    <t>közalkalmazotti hűségjutalom</t>
  </si>
  <si>
    <t>uszodabérlet vásárlás támogatása</t>
  </si>
  <si>
    <t>hajléktalan szálló működésének támogatása</t>
  </si>
  <si>
    <t>ügyelet támogatása</t>
  </si>
  <si>
    <t>Magyar Államkincstár</t>
  </si>
  <si>
    <t>2011. évi normatíva elszámolás</t>
  </si>
  <si>
    <t>Hitel, kölcsön állomány  2012. dec. 31-én</t>
  </si>
  <si>
    <t>2014. után</t>
  </si>
  <si>
    <t>2012. évi költségvetésének végrehajtása</t>
  </si>
  <si>
    <t>2012. évi eredeti</t>
  </si>
  <si>
    <t>2012. évi mód.</t>
  </si>
  <si>
    <t>VII. Függő, átfutó, kiegyenlítő kiadások</t>
  </si>
  <si>
    <t>Német Nemzetiségi Önkormányzat</t>
  </si>
  <si>
    <t>Bankszámla egyenleg átadás</t>
  </si>
  <si>
    <t>Városi Óvodás Sportnap támogatása</t>
  </si>
  <si>
    <t xml:space="preserve">terhelt 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</si>
  <si>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</si>
  <si>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(47+44-21){korrigált költségvetési hiány (-), korrigált költségvetési többlet (+)}</t>
  </si>
  <si>
    <t>- 8. melléklet</t>
  </si>
  <si>
    <t>- 9. melléklet</t>
  </si>
  <si>
    <t>- 10. melléklet</t>
  </si>
  <si>
    <t>- 11. melléklet</t>
  </si>
  <si>
    <t>- 12. melléklet</t>
  </si>
  <si>
    <t>- 13. melléklet</t>
  </si>
  <si>
    <t>- 14. melléklet</t>
  </si>
  <si>
    <t>- 15. melléklet</t>
  </si>
  <si>
    <t>- 16. melléklet</t>
  </si>
  <si>
    <t>- 17. melléklet</t>
  </si>
  <si>
    <t>- 18. melléklet</t>
  </si>
  <si>
    <t>- 19. melléklet</t>
  </si>
  <si>
    <t>- 20. melléklet</t>
  </si>
  <si>
    <t>- 21. melléklet</t>
  </si>
  <si>
    <t>- 22. melléklet</t>
  </si>
  <si>
    <t>- 23. melléklet</t>
  </si>
  <si>
    <t>- 24. melléklet</t>
  </si>
  <si>
    <t>- 25. melléklet</t>
  </si>
  <si>
    <t>- 26. melléklet</t>
  </si>
  <si>
    <t>- 27. melléklet</t>
  </si>
  <si>
    <t>- 28. melléklet</t>
  </si>
  <si>
    <t>- 29. melléklet</t>
  </si>
  <si>
    <t>- 30. melléklet</t>
  </si>
  <si>
    <t>- 31. melléklet</t>
  </si>
  <si>
    <t>Beruházás / felújítás / tartalék</t>
  </si>
  <si>
    <t>Önkormányzat:</t>
  </si>
  <si>
    <t>Pénzeszközátadás / támogatásértékű kiadás</t>
  </si>
  <si>
    <t>Mór Városi Önkormányzat 2012. évi pénzmaradvány elszámolása</t>
  </si>
  <si>
    <t>Mór Városi Önkormányzat működési célú bevételeinek és kiadásainak módosított mérlege (Önkormányzati szinten)</t>
  </si>
  <si>
    <t>Mór Városi Önkormányzat felhalmozási célú bevételeinek és kiadásainak módosított mérlege (Önkormányzati szinten)</t>
  </si>
  <si>
    <t>Beruházási (felhalmozási) kiadások előirányzata beruházásonként</t>
  </si>
  <si>
    <t>Felújítási kiadások előirányzata felújításonként</t>
  </si>
  <si>
    <t>Céltartalékok és általános tartalék</t>
  </si>
  <si>
    <t>Mór Városi Önkormányzat 2012. évi költségvetésének végrehajtása</t>
  </si>
  <si>
    <t>Móri Polgármesteri Hivatal 2012. évi költségvetésének végrehajtása</t>
  </si>
  <si>
    <t>Intézményi Gondnokság 2012. évi költségvetésének végrehajtása</t>
  </si>
  <si>
    <t>Petőfi Sándor Általános Iskola 2012. évi költségvetésének végrehajtása</t>
  </si>
  <si>
    <t>Dr. Zimmermann Ágoston Általános Iskola 2012. évi költségvetésének végrehajtása</t>
  </si>
  <si>
    <t>Napsugár Óvoda 2012. évi költségvetésének végrehajtása</t>
  </si>
  <si>
    <t>Meseház Óvoda 2012. évi költségvetésének végrehajtása</t>
  </si>
  <si>
    <t>Pitypang Óvoda 2012. évi költségvetésének végrehajtása</t>
  </si>
  <si>
    <t>Szociális Alapszolgáltatási Központ 2012. évi költségvetésének végrehajtása</t>
  </si>
  <si>
    <t>Nefelejcs Bölcsőde 2012. évi költségvetésének végrehajtása</t>
  </si>
  <si>
    <t>Lamberg-kastély Kulturális Központ 2012. évi költségvetésének végrehajtása</t>
  </si>
  <si>
    <t>Pászti Miklós Alapfokú Művészetoktatási Intézmény 2012. évi költségvetésének végrehajtása</t>
  </si>
  <si>
    <t>Mór Városi Kórház- Rendelőintézet 2012. évi költségvetésének végrehajtása</t>
  </si>
  <si>
    <t>Mór Városi Önkormányzat által nyújtott hitelek és kölcsönök alakulása lejárat és eszközök szerinti bontásban</t>
  </si>
  <si>
    <t>MÓR VÁROSI ÖNKORMÁNYZAT</t>
  </si>
  <si>
    <t xml:space="preserve">Mór Városi Önkormányzat 2012. évi egyszerűsített mérlege </t>
  </si>
  <si>
    <t>2012. ÉVI EGYSZERŰSÍTETT MÉRLEGE</t>
  </si>
  <si>
    <t>2012. ÉVI EGYSZERŰSÍTETT PÉNZFORGALMI JELENTÉSE</t>
  </si>
  <si>
    <t>2012. ÉVI EGYSZERŰSÍTETT PÉNZMARADVÁNY-KIMUTATÁSA</t>
  </si>
  <si>
    <t>2012. ÉVI EGYSZERŰSÍTETT VÁLLALKOZÁSI MARADVÁNY-KIMUTATÁSA</t>
  </si>
  <si>
    <t>Mór-Csákberény-Nagyveleg-Söréd-Balinka</t>
  </si>
  <si>
    <t xml:space="preserve">Mór Városi Önkormányzat 2012. évi egyszerűsített pénzforgalmi jelentése </t>
  </si>
  <si>
    <t>Mór Városi Önkormányzat 2012. évi egyszerűsített pénzmaradvány-kimutatása</t>
  </si>
  <si>
    <t>Mór Városi Önkormányzat 2012. évi egyszerűsített vállalkozási maradvány-kimutatása</t>
  </si>
  <si>
    <t>Mór-Csákberény-Nagyveleg-Söréd-Balinka Közoktatási Intézményi Társulás 2012. évi költségvetésének végrehajtása</t>
  </si>
  <si>
    <t>Mór Mikrokörzeti Szociális Intézményi Társulás 2012. évi költségvetésének végrehajtása</t>
  </si>
  <si>
    <t>12. melléklet a 15/2013. (V.2.) Önkormányzati rendelethez</t>
  </si>
  <si>
    <t>13. melléklet a 15/2013. (V.2.) Önkormányzati rendelethez</t>
  </si>
  <si>
    <t>14. melléklet a 15/2013. (V.2.) Önkormányzati rendelethez</t>
  </si>
  <si>
    <t>15. melléklet a 15/2013. (V.2.) Önkormányzati rendelethez</t>
  </si>
  <si>
    <t>16. melléklet a 15/2013. (V.2.) Önkormányzati rendelethez</t>
  </si>
  <si>
    <t>17. melléklet a 15/2013. (V.2.) Önkormányzati rendelethez</t>
  </si>
  <si>
    <t>18. melléklet a 15/2013. (V.2.) Önkormányzati rendelethez</t>
  </si>
  <si>
    <t>19. melléklet a 15/2013. (V.2.) Önkormányzati rendelethez</t>
  </si>
  <si>
    <t>20. melléklet a 15/2013. (V.2.) Önkormányzati rendelethez</t>
  </si>
  <si>
    <t>21. melléklet a 15/2013. (V.2.) Önkormányzati rendelethez</t>
  </si>
  <si>
    <t>22. melléklet a 15/2013. (V.2.) Önkormányzati rendelethez</t>
  </si>
  <si>
    <t>23. melléklet a 15/2013. (V.2.) Önkormányzati rendelethez</t>
  </si>
  <si>
    <t>24. melléklet a 15/2013. (V.2.)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</si>
</sst>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0.0"/>
    <numFmt numFmtId="171" formatCode="#,##0\ _F_t"/>
    <numFmt numFmtId="172" formatCode="#,##0.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.0%"/>
    <numFmt numFmtId="178" formatCode="#,###__"/>
    <numFmt numFmtId="179" formatCode="#,###__;\-\ #,###__"/>
    <numFmt numFmtId="180" formatCode="00"/>
  </numFmts>
  <fonts count="77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MS Sans Serif"/>
      <family val="2"/>
    </font>
    <font>
      <b/>
      <sz val="14"/>
      <name val="Arial"/>
      <family val="2"/>
    </font>
    <font>
      <b/>
      <sz val="13.5"/>
      <name val="Arial"/>
      <family val="2"/>
    </font>
    <font>
      <sz val="8.5"/>
      <name val="Arial"/>
      <family val="2"/>
    </font>
    <font>
      <b/>
      <sz val="10"/>
      <name val="MS Sans Serif"/>
      <family val="2"/>
    </font>
    <font>
      <sz val="8.5"/>
      <name val="MS Sans Serif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darkHorizontal"/>
    </fill>
    <fill>
      <patternFill patternType="lightHorizontal"/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1014">
    <xf numFmtId="0" fontId="0" fillId="0" borderId="0" xfId="0" applyAlignment="1">
      <alignment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78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78" applyFont="1" applyFill="1" applyBorder="1" applyAlignment="1" applyProtection="1">
      <alignment horizontal="left" vertical="center" wrapText="1" indent="1"/>
      <protection/>
    </xf>
    <xf numFmtId="164" fontId="4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78" applyFont="1" applyFill="1" applyBorder="1" applyAlignment="1" applyProtection="1">
      <alignment horizontal="left" vertical="center" wrapText="1" inden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vertical="center" wrapText="1"/>
      <protection locked="0"/>
    </xf>
    <xf numFmtId="0" fontId="4" fillId="0" borderId="30" xfId="78" applyFont="1" applyFill="1" applyBorder="1" applyAlignment="1" applyProtection="1">
      <alignment horizontal="left" vertical="center" wrapText="1" indent="1"/>
      <protection/>
    </xf>
    <xf numFmtId="0" fontId="5" fillId="0" borderId="16" xfId="78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6" xfId="78" applyNumberFormat="1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/>
    </xf>
    <xf numFmtId="49" fontId="4" fillId="0" borderId="10" xfId="78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4" fillId="0" borderId="12" xfId="78" applyNumberFormat="1" applyFont="1" applyFill="1" applyBorder="1" applyAlignment="1" applyProtection="1">
      <alignment horizontal="left" vertical="center" wrapText="1" indent="1"/>
      <protection/>
    </xf>
    <xf numFmtId="0" fontId="4" fillId="0" borderId="33" xfId="78" applyFont="1" applyFill="1" applyBorder="1" applyAlignment="1" applyProtection="1">
      <alignment horizontal="left" vertical="center" wrapText="1" indent="1"/>
      <protection/>
    </xf>
    <xf numFmtId="164" fontId="4" fillId="0" borderId="34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2" fillId="0" borderId="35" xfId="0" applyFont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78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49" fontId="4" fillId="0" borderId="30" xfId="78" applyNumberFormat="1" applyFont="1" applyFill="1" applyBorder="1" applyAlignment="1" applyProtection="1">
      <alignment horizontal="left" vertical="center" wrapText="1" indent="1"/>
      <protection/>
    </xf>
    <xf numFmtId="164" fontId="4" fillId="0" borderId="38" xfId="0" applyNumberFormat="1" applyFont="1" applyFill="1" applyBorder="1" applyAlignment="1" applyProtection="1">
      <alignment vertical="center" wrapText="1"/>
      <protection locked="0"/>
    </xf>
    <xf numFmtId="49" fontId="4" fillId="0" borderId="21" xfId="78" applyNumberFormat="1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>
      <alignment horizontal="left" vertical="center" wrapText="1"/>
    </xf>
    <xf numFmtId="164" fontId="13" fillId="0" borderId="0" xfId="78" applyNumberFormat="1" applyFont="1" applyFill="1" applyBorder="1" applyAlignment="1" applyProtection="1">
      <alignment horizontal="centerContinuous" vertical="center"/>
      <protection/>
    </xf>
    <xf numFmtId="0" fontId="7" fillId="0" borderId="0" xfId="78" applyFont="1" applyFill="1">
      <alignment/>
      <protection/>
    </xf>
    <xf numFmtId="0" fontId="14" fillId="0" borderId="39" xfId="0" applyFont="1" applyFill="1" applyBorder="1" applyAlignment="1" applyProtection="1">
      <alignment horizontal="right"/>
      <protection/>
    </xf>
    <xf numFmtId="0" fontId="13" fillId="0" borderId="15" xfId="78" applyFont="1" applyFill="1" applyBorder="1" applyAlignment="1" applyProtection="1">
      <alignment horizontal="center" vertical="center" wrapText="1"/>
      <protection/>
    </xf>
    <xf numFmtId="0" fontId="13" fillId="0" borderId="16" xfId="78" applyFont="1" applyFill="1" applyBorder="1" applyAlignment="1" applyProtection="1">
      <alignment horizontal="center" vertical="center" wrapText="1"/>
      <protection/>
    </xf>
    <xf numFmtId="0" fontId="13" fillId="0" borderId="17" xfId="78" applyFont="1" applyFill="1" applyBorder="1" applyAlignment="1" applyProtection="1">
      <alignment horizontal="center" vertical="center" wrapText="1"/>
      <protection/>
    </xf>
    <xf numFmtId="0" fontId="13" fillId="0" borderId="40" xfId="78" applyFont="1" applyFill="1" applyBorder="1" applyAlignment="1" applyProtection="1">
      <alignment horizontal="left" vertical="center" wrapText="1" indent="1"/>
      <protection/>
    </xf>
    <xf numFmtId="0" fontId="13" fillId="0" borderId="41" xfId="78" applyFont="1" applyFill="1" applyBorder="1" applyAlignment="1" applyProtection="1">
      <alignment horizontal="left" vertical="center" wrapText="1" indent="1"/>
      <protection/>
    </xf>
    <xf numFmtId="164" fontId="13" fillId="0" borderId="42" xfId="78" applyNumberFormat="1" applyFont="1" applyFill="1" applyBorder="1" applyAlignment="1" applyProtection="1">
      <alignment horizontal="right" vertical="center" wrapText="1"/>
      <protection/>
    </xf>
    <xf numFmtId="0" fontId="13" fillId="0" borderId="15" xfId="78" applyFont="1" applyFill="1" applyBorder="1" applyAlignment="1" applyProtection="1">
      <alignment horizontal="left" vertical="center" wrapText="1" indent="1"/>
      <protection/>
    </xf>
    <xf numFmtId="0" fontId="13" fillId="0" borderId="16" xfId="78" applyFont="1" applyFill="1" applyBorder="1" applyAlignment="1" applyProtection="1">
      <alignment horizontal="left" vertical="center" wrapText="1" indent="1"/>
      <protection/>
    </xf>
    <xf numFmtId="164" fontId="13" fillId="0" borderId="17" xfId="78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78" applyFont="1" applyFill="1" applyBorder="1" applyAlignment="1" applyProtection="1">
      <alignment horizontal="left" vertical="center" wrapText="1" indent="1"/>
      <protection/>
    </xf>
    <xf numFmtId="164" fontId="7" fillId="0" borderId="23" xfId="78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78" applyNumberFormat="1" applyFont="1" applyFill="1" applyBorder="1" applyAlignment="1" applyProtection="1">
      <alignment horizontal="right" vertical="center" wrapText="1"/>
      <protection/>
    </xf>
    <xf numFmtId="49" fontId="7" fillId="0" borderId="20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78" applyFont="1" applyFill="1" applyBorder="1" applyAlignment="1" applyProtection="1">
      <alignment horizontal="left" vertical="center" wrapText="1" indent="1"/>
      <protection/>
    </xf>
    <xf numFmtId="164" fontId="7" fillId="0" borderId="11" xfId="78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24" xfId="78" applyFont="1" applyFill="1" applyBorder="1" applyAlignment="1" applyProtection="1">
      <alignment horizontal="left" vertical="center" wrapText="1" indent="1"/>
      <protection/>
    </xf>
    <xf numFmtId="164" fontId="7" fillId="0" borderId="26" xfId="78" applyNumberFormat="1" applyFont="1" applyFill="1" applyBorder="1" applyAlignment="1" applyProtection="1">
      <alignment horizontal="right" vertical="center" wrapText="1"/>
      <protection locked="0"/>
    </xf>
    <xf numFmtId="49" fontId="7" fillId="0" borderId="43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33" xfId="78" applyFont="1" applyFill="1" applyBorder="1" applyAlignment="1" applyProtection="1">
      <alignment horizontal="left" vertical="center" wrapText="1" indent="1"/>
      <protection/>
    </xf>
    <xf numFmtId="164" fontId="7" fillId="0" borderId="44" xfId="78" applyNumberFormat="1" applyFont="1" applyFill="1" applyBorder="1" applyAlignment="1" applyProtection="1">
      <alignment horizontal="right" vertical="center" wrapText="1"/>
      <protection locked="0"/>
    </xf>
    <xf numFmtId="164" fontId="13" fillId="0" borderId="44" xfId="78" applyNumberFormat="1" applyFont="1" applyFill="1" applyBorder="1" applyAlignment="1" applyProtection="1">
      <alignment horizontal="right" vertical="center" wrapText="1"/>
      <protection locked="0"/>
    </xf>
    <xf numFmtId="49" fontId="7" fillId="0" borderId="37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8" applyFont="1" applyFill="1" applyBorder="1" applyAlignment="1" applyProtection="1">
      <alignment horizontal="left" vertical="center" wrapText="1" indent="1"/>
      <protection/>
    </xf>
    <xf numFmtId="164" fontId="7" fillId="0" borderId="38" xfId="78" applyNumberFormat="1" applyFont="1" applyFill="1" applyBorder="1" applyAlignment="1" applyProtection="1">
      <alignment horizontal="right" vertical="center" wrapText="1"/>
      <protection locked="0"/>
    </xf>
    <xf numFmtId="49" fontId="7" fillId="0" borderId="27" xfId="78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78" applyNumberFormat="1" applyFont="1" applyFill="1" applyBorder="1" applyAlignment="1" applyProtection="1">
      <alignment horizontal="right" vertical="center" wrapText="1"/>
      <protection locked="0"/>
    </xf>
    <xf numFmtId="0" fontId="6" fillId="0" borderId="30" xfId="78" applyFont="1" applyFill="1" applyBorder="1" applyAlignment="1" applyProtection="1">
      <alignment horizontal="left" vertical="center" wrapText="1" indent="1"/>
      <protection/>
    </xf>
    <xf numFmtId="0" fontId="7" fillId="0" borderId="21" xfId="78" applyFont="1" applyFill="1" applyBorder="1" applyAlignment="1" applyProtection="1">
      <alignment horizontal="left" vertical="center" wrapText="1" indent="2"/>
      <protection/>
    </xf>
    <xf numFmtId="0" fontId="7" fillId="0" borderId="28" xfId="78" applyFont="1" applyFill="1" applyBorder="1" applyAlignment="1" applyProtection="1">
      <alignment horizontal="left" vertical="center" wrapText="1" indent="2"/>
      <protection/>
    </xf>
    <xf numFmtId="0" fontId="7" fillId="0" borderId="0" xfId="78" applyFont="1" applyFill="1" applyAlignment="1" applyProtection="1">
      <alignment horizontal="left" indent="1"/>
      <protection/>
    </xf>
    <xf numFmtId="0" fontId="15" fillId="0" borderId="0" xfId="78" applyFont="1" applyFill="1">
      <alignment/>
      <protection/>
    </xf>
    <xf numFmtId="0" fontId="14" fillId="0" borderId="16" xfId="78" applyFont="1" applyFill="1" applyBorder="1" applyAlignment="1" applyProtection="1">
      <alignment horizontal="left" vertical="center" wrapText="1" indent="1"/>
      <protection/>
    </xf>
    <xf numFmtId="164" fontId="14" fillId="0" borderId="17" xfId="78" applyNumberFormat="1" applyFont="1" applyFill="1" applyBorder="1" applyAlignment="1" applyProtection="1">
      <alignment horizontal="right" vertical="center" wrapText="1"/>
      <protection/>
    </xf>
    <xf numFmtId="49" fontId="13" fillId="0" borderId="15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8" applyFont="1" applyFill="1" applyBorder="1" applyAlignment="1" applyProtection="1">
      <alignment horizontal="left" vertical="center" wrapText="1" indent="2"/>
      <protection/>
    </xf>
    <xf numFmtId="164" fontId="6" fillId="0" borderId="29" xfId="78" applyNumberFormat="1" applyFont="1" applyFill="1" applyBorder="1" applyAlignment="1" applyProtection="1">
      <alignment horizontal="right" vertical="center" wrapText="1"/>
      <protection/>
    </xf>
    <xf numFmtId="49" fontId="7" fillId="0" borderId="32" xfId="78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78" applyFont="1" applyFill="1" applyBorder="1" applyAlignment="1" applyProtection="1">
      <alignment horizontal="left" vertical="center" wrapText="1" indent="2"/>
      <protection/>
    </xf>
    <xf numFmtId="164" fontId="7" fillId="0" borderId="34" xfId="78" applyNumberFormat="1" applyFont="1" applyFill="1" applyBorder="1" applyAlignment="1" applyProtection="1">
      <alignment horizontal="right" vertical="center" wrapText="1"/>
      <protection locked="0"/>
    </xf>
    <xf numFmtId="0" fontId="7" fillId="0" borderId="45" xfId="78" applyFont="1" applyFill="1" applyBorder="1">
      <alignment/>
      <protection/>
    </xf>
    <xf numFmtId="0" fontId="13" fillId="0" borderId="41" xfId="78" applyFont="1" applyFill="1" applyBorder="1" applyAlignment="1" applyProtection="1">
      <alignment vertical="center" wrapText="1"/>
      <protection/>
    </xf>
    <xf numFmtId="164" fontId="13" fillId="0" borderId="42" xfId="78" applyNumberFormat="1" applyFont="1" applyFill="1" applyBorder="1" applyAlignment="1" applyProtection="1">
      <alignment vertical="center" wrapText="1"/>
      <protection/>
    </xf>
    <xf numFmtId="164" fontId="7" fillId="0" borderId="11" xfId="78" applyNumberFormat="1" applyFont="1" applyFill="1" applyBorder="1" applyAlignment="1" applyProtection="1">
      <alignment vertical="center" wrapText="1"/>
      <protection locked="0"/>
    </xf>
    <xf numFmtId="164" fontId="7" fillId="0" borderId="23" xfId="78" applyNumberFormat="1" applyFont="1" applyFill="1" applyBorder="1" applyAlignment="1" applyProtection="1">
      <alignment vertical="center" wrapText="1"/>
      <protection locked="0"/>
    </xf>
    <xf numFmtId="164" fontId="7" fillId="0" borderId="29" xfId="78" applyNumberFormat="1" applyFont="1" applyFill="1" applyBorder="1" applyAlignment="1" applyProtection="1">
      <alignment vertical="center" wrapText="1"/>
      <protection locked="0"/>
    </xf>
    <xf numFmtId="0" fontId="7" fillId="0" borderId="46" xfId="78" applyFont="1" applyFill="1" applyBorder="1" applyAlignment="1" applyProtection="1">
      <alignment horizontal="left" vertical="center" wrapText="1" indent="1"/>
      <protection/>
    </xf>
    <xf numFmtId="0" fontId="7" fillId="0" borderId="0" xfId="78" applyFont="1" applyFill="1" applyBorder="1" applyAlignment="1" applyProtection="1">
      <alignment horizontal="left" vertical="center" wrapText="1" indent="1"/>
      <protection/>
    </xf>
    <xf numFmtId="0" fontId="7" fillId="0" borderId="21" xfId="78" applyFont="1" applyFill="1" applyBorder="1" applyAlignment="1" applyProtection="1">
      <alignment horizontal="left" indent="6"/>
      <protection/>
    </xf>
    <xf numFmtId="0" fontId="7" fillId="0" borderId="21" xfId="78" applyFont="1" applyFill="1" applyBorder="1" applyAlignment="1" applyProtection="1">
      <alignment horizontal="left" vertical="center" wrapText="1" indent="6"/>
      <protection/>
    </xf>
    <xf numFmtId="0" fontId="7" fillId="0" borderId="28" xfId="78" applyFont="1" applyFill="1" applyBorder="1" applyAlignment="1" applyProtection="1">
      <alignment horizontal="left" vertical="center" wrapText="1" indent="6"/>
      <protection/>
    </xf>
    <xf numFmtId="0" fontId="7" fillId="0" borderId="12" xfId="78" applyFont="1" applyFill="1" applyBorder="1" applyAlignment="1" applyProtection="1">
      <alignment horizontal="left" vertical="center" wrapText="1" indent="6"/>
      <protection/>
    </xf>
    <xf numFmtId="164" fontId="7" fillId="0" borderId="34" xfId="78" applyNumberFormat="1" applyFont="1" applyFill="1" applyBorder="1" applyAlignment="1" applyProtection="1">
      <alignment vertical="center" wrapText="1"/>
      <protection locked="0"/>
    </xf>
    <xf numFmtId="0" fontId="13" fillId="0" borderId="16" xfId="78" applyFont="1" applyFill="1" applyBorder="1" applyAlignment="1" applyProtection="1">
      <alignment vertical="center" wrapText="1"/>
      <protection/>
    </xf>
    <xf numFmtId="164" fontId="13" fillId="0" borderId="17" xfId="78" applyNumberFormat="1" applyFont="1" applyFill="1" applyBorder="1" applyAlignment="1" applyProtection="1">
      <alignment vertical="center" wrapText="1"/>
      <protection/>
    </xf>
    <xf numFmtId="164" fontId="7" fillId="0" borderId="38" xfId="78" applyNumberFormat="1" applyFont="1" applyFill="1" applyBorder="1" applyAlignment="1" applyProtection="1">
      <alignment vertical="center" wrapText="1"/>
      <protection locked="0"/>
    </xf>
    <xf numFmtId="164" fontId="13" fillId="0" borderId="17" xfId="78" applyNumberFormat="1" applyFont="1" applyFill="1" applyBorder="1" applyAlignment="1" applyProtection="1">
      <alignment vertical="center" wrapText="1"/>
      <protection locked="0"/>
    </xf>
    <xf numFmtId="164" fontId="7" fillId="0" borderId="26" xfId="78" applyNumberFormat="1" applyFont="1" applyFill="1" applyBorder="1" applyAlignment="1" applyProtection="1">
      <alignment vertical="center" wrapText="1"/>
      <protection locked="0"/>
    </xf>
    <xf numFmtId="164" fontId="7" fillId="33" borderId="34" xfId="78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78" applyFont="1" applyFill="1">
      <alignment/>
      <protection/>
    </xf>
    <xf numFmtId="0" fontId="16" fillId="0" borderId="0" xfId="78" applyFont="1" applyFill="1">
      <alignment/>
      <protection/>
    </xf>
    <xf numFmtId="3" fontId="13" fillId="0" borderId="17" xfId="78" applyNumberFormat="1" applyFont="1" applyFill="1" applyBorder="1" applyAlignment="1" applyProtection="1">
      <alignment horizontal="right" vertical="center" wrapText="1"/>
      <protection/>
    </xf>
    <xf numFmtId="3" fontId="7" fillId="0" borderId="11" xfId="78" applyNumberFormat="1" applyFont="1" applyFill="1" applyBorder="1" applyAlignment="1" applyProtection="1">
      <alignment horizontal="right" vertical="center" wrapText="1"/>
      <protection/>
    </xf>
    <xf numFmtId="3" fontId="7" fillId="0" borderId="23" xfId="78" applyNumberFormat="1" applyFont="1" applyFill="1" applyBorder="1" applyAlignment="1" applyProtection="1">
      <alignment horizontal="right" vertical="center" wrapText="1"/>
      <protection/>
    </xf>
    <xf numFmtId="0" fontId="7" fillId="0" borderId="21" xfId="78" applyFont="1" applyFill="1" applyBorder="1" applyAlignment="1" applyProtection="1">
      <alignment horizontal="left" indent="5"/>
      <protection/>
    </xf>
    <xf numFmtId="3" fontId="7" fillId="0" borderId="26" xfId="78" applyNumberFormat="1" applyFont="1" applyFill="1" applyBorder="1" applyAlignment="1" applyProtection="1">
      <alignment horizontal="right" vertical="center" wrapText="1"/>
      <protection/>
    </xf>
    <xf numFmtId="0" fontId="7" fillId="0" borderId="28" xfId="78" applyFont="1" applyFill="1" applyBorder="1" applyAlignment="1" applyProtection="1">
      <alignment horizontal="left" vertical="center" wrapText="1" indent="1"/>
      <protection/>
    </xf>
    <xf numFmtId="3" fontId="7" fillId="0" borderId="29" xfId="78" applyNumberFormat="1" applyFont="1" applyFill="1" applyBorder="1" applyAlignment="1" applyProtection="1">
      <alignment horizontal="right" vertical="center" wrapText="1"/>
      <protection/>
    </xf>
    <xf numFmtId="0" fontId="7" fillId="0" borderId="12" xfId="78" applyFont="1" applyFill="1" applyBorder="1" applyAlignment="1" applyProtection="1">
      <alignment horizontal="left" indent="5"/>
      <protection/>
    </xf>
    <xf numFmtId="3" fontId="7" fillId="0" borderId="34" xfId="78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 quotePrefix="1">
      <alignment horizontal="right" vertical="center"/>
      <protection/>
    </xf>
    <xf numFmtId="0" fontId="4" fillId="0" borderId="21" xfId="0" applyFont="1" applyFill="1" applyBorder="1" applyAlignment="1" applyProtection="1">
      <alignment horizontal="left" vertical="center" wrapText="1" inden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78" applyFont="1" applyFill="1" applyBorder="1" applyAlignment="1" applyProtection="1">
      <alignment horizontal="left" vertical="center" wrapText="1" indent="1"/>
      <protection/>
    </xf>
    <xf numFmtId="0" fontId="9" fillId="0" borderId="10" xfId="78" applyFont="1" applyFill="1" applyBorder="1" applyAlignment="1" applyProtection="1">
      <alignment horizontal="left" vertical="center" wrapText="1" indent="1"/>
      <protection/>
    </xf>
    <xf numFmtId="0" fontId="4" fillId="0" borderId="21" xfId="78" applyFont="1" applyFill="1" applyBorder="1" applyAlignment="1" applyProtection="1">
      <alignment horizontal="left" vertical="center" wrapText="1" indent="2"/>
      <protection/>
    </xf>
    <xf numFmtId="0" fontId="9" fillId="0" borderId="21" xfId="78" applyFont="1" applyFill="1" applyBorder="1" applyAlignment="1" applyProtection="1">
      <alignment horizontal="left" vertical="center" wrapText="1" indent="1"/>
      <protection/>
    </xf>
    <xf numFmtId="0" fontId="4" fillId="0" borderId="12" xfId="78" applyFont="1" applyFill="1" applyBorder="1" applyAlignment="1" applyProtection="1">
      <alignment horizontal="left" vertical="center" wrapText="1" indent="2"/>
      <protection/>
    </xf>
    <xf numFmtId="0" fontId="4" fillId="0" borderId="0" xfId="78" applyFont="1" applyFill="1" applyAlignment="1" applyProtection="1">
      <alignment horizontal="left" indent="1"/>
      <protection/>
    </xf>
    <xf numFmtId="0" fontId="5" fillId="0" borderId="35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4" fillId="0" borderId="41" xfId="78" applyNumberFormat="1" applyFont="1" applyFill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4" fillId="0" borderId="28" xfId="78" applyNumberFormat="1" applyFont="1" applyFill="1" applyBorder="1" applyAlignment="1" applyProtection="1">
      <alignment horizontal="left" vertical="center" wrapText="1" indent="1"/>
      <protection/>
    </xf>
    <xf numFmtId="0" fontId="4" fillId="0" borderId="21" xfId="78" applyFont="1" applyFill="1" applyBorder="1" applyAlignment="1" applyProtection="1">
      <alignment horizontal="left" indent="6"/>
      <protection/>
    </xf>
    <xf numFmtId="0" fontId="4" fillId="0" borderId="21" xfId="78" applyFont="1" applyFill="1" applyBorder="1" applyAlignment="1" applyProtection="1">
      <alignment horizontal="left" vertical="center" wrapText="1" indent="6"/>
      <protection/>
    </xf>
    <xf numFmtId="0" fontId="4" fillId="0" borderId="28" xfId="78" applyFont="1" applyFill="1" applyBorder="1" applyAlignment="1" applyProtection="1">
      <alignment horizontal="left" vertical="center" wrapText="1" indent="6"/>
      <protection/>
    </xf>
    <xf numFmtId="16" fontId="4" fillId="0" borderId="0" xfId="0" applyNumberFormat="1" applyFont="1" applyFill="1" applyAlignment="1">
      <alignment vertical="center" wrapText="1"/>
    </xf>
    <xf numFmtId="0" fontId="4" fillId="0" borderId="28" xfId="78" applyFont="1" applyFill="1" applyBorder="1" applyAlignment="1" applyProtection="1">
      <alignment horizontal="left" indent="6"/>
      <protection/>
    </xf>
    <xf numFmtId="49" fontId="4" fillId="0" borderId="16" xfId="78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78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 quotePrefix="1">
      <alignment horizontal="right" vertical="center"/>
      <protection locked="0"/>
    </xf>
    <xf numFmtId="0" fontId="4" fillId="0" borderId="21" xfId="78" applyFont="1" applyFill="1" applyBorder="1" applyAlignment="1" applyProtection="1">
      <alignment horizontal="left" wrapText="1" indent="6"/>
      <protection/>
    </xf>
    <xf numFmtId="164" fontId="17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left" vertical="center" wrapText="1" indent="1"/>
    </xf>
    <xf numFmtId="164" fontId="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49" xfId="0" applyNumberFormat="1" applyFont="1" applyFill="1" applyBorder="1" applyAlignment="1">
      <alignment horizontal="left" vertical="center" wrapText="1" indent="1"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1" xfId="0" applyNumberFormat="1" applyFont="1" applyFill="1" applyBorder="1" applyAlignment="1" applyProtection="1">
      <alignment vertical="center" wrapText="1"/>
      <protection locked="0"/>
    </xf>
    <xf numFmtId="164" fontId="4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0" xfId="0" applyNumberFormat="1" applyFont="1" applyFill="1" applyBorder="1" applyAlignment="1" applyProtection="1">
      <alignment vertical="center" wrapText="1"/>
      <protection locked="0"/>
    </xf>
    <xf numFmtId="164" fontId="5" fillId="0" borderId="47" xfId="0" applyNumberFormat="1" applyFont="1" applyFill="1" applyBorder="1" applyAlignment="1">
      <alignment horizontal="left" vertical="center" wrapText="1" indent="1"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51" xfId="0" applyNumberFormat="1" applyFont="1" applyFill="1" applyBorder="1" applyAlignment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49" xfId="0" applyNumberFormat="1" applyFont="1" applyFill="1" applyBorder="1" applyAlignment="1">
      <alignment horizontal="left" vertical="center" wrapText="1" indent="1"/>
    </xf>
    <xf numFmtId="164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5" xfId="0" applyNumberFormat="1" applyFont="1" applyFill="1" applyBorder="1" applyAlignment="1">
      <alignment horizontal="lef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/>
      <protection/>
    </xf>
    <xf numFmtId="164" fontId="5" fillId="0" borderId="17" xfId="0" applyNumberFormat="1" applyFont="1" applyFill="1" applyBorder="1" applyAlignment="1" applyProtection="1">
      <alignment horizontal="right" vertical="center" wrapText="1"/>
      <protection/>
    </xf>
    <xf numFmtId="164" fontId="5" fillId="0" borderId="48" xfId="0" applyNumberFormat="1" applyFont="1" applyFill="1" applyBorder="1" applyAlignment="1">
      <alignment horizontal="left" vertical="center" wrapText="1" indent="1"/>
    </xf>
    <xf numFmtId="16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6" xfId="0" applyNumberFormat="1" applyFont="1" applyFill="1" applyBorder="1" applyAlignment="1">
      <alignment vertical="center" wrapText="1"/>
    </xf>
    <xf numFmtId="164" fontId="5" fillId="0" borderId="43" xfId="0" applyNumberFormat="1" applyFont="1" applyFill="1" applyBorder="1" applyAlignment="1">
      <alignment horizontal="left" vertical="center" wrapText="1" indent="1"/>
    </xf>
    <xf numFmtId="164" fontId="5" fillId="0" borderId="33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Alignment="1">
      <alignment textRotation="180" wrapText="1"/>
    </xf>
    <xf numFmtId="164" fontId="9" fillId="0" borderId="0" xfId="0" applyNumberFormat="1" applyFont="1" applyFill="1" applyAlignment="1">
      <alignment horizontal="right" vertical="center"/>
    </xf>
    <xf numFmtId="164" fontId="6" fillId="0" borderId="11" xfId="78" applyNumberFormat="1" applyFont="1" applyFill="1" applyBorder="1" applyAlignment="1" applyProtection="1">
      <alignment horizontal="right" vertical="center" wrapText="1"/>
      <protection/>
    </xf>
    <xf numFmtId="0" fontId="8" fillId="0" borderId="35" xfId="0" applyFont="1" applyBorder="1" applyAlignment="1" applyProtection="1">
      <alignment horizontal="left" wrapText="1" indent="1"/>
      <protection/>
    </xf>
    <xf numFmtId="164" fontId="8" fillId="0" borderId="31" xfId="0" applyNumberFormat="1" applyFont="1" applyFill="1" applyBorder="1" applyAlignment="1" applyProtection="1">
      <alignment vertical="center" wrapText="1"/>
      <protection/>
    </xf>
    <xf numFmtId="168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69">
      <alignment/>
      <protection/>
    </xf>
    <xf numFmtId="0" fontId="19" fillId="0" borderId="0" xfId="69" applyAlignment="1">
      <alignment horizontal="right"/>
      <protection/>
    </xf>
    <xf numFmtId="3" fontId="5" fillId="34" borderId="21" xfId="69" applyNumberFormat="1" applyFont="1" applyFill="1" applyBorder="1" applyAlignment="1">
      <alignment horizontal="center"/>
      <protection/>
    </xf>
    <xf numFmtId="0" fontId="19" fillId="35" borderId="46" xfId="69" applyFill="1" applyBorder="1">
      <alignment/>
      <protection/>
    </xf>
    <xf numFmtId="0" fontId="19" fillId="35" borderId="52" xfId="69" applyFill="1" applyBorder="1">
      <alignment/>
      <protection/>
    </xf>
    <xf numFmtId="0" fontId="5" fillId="35" borderId="50" xfId="69" applyFont="1" applyFill="1" applyBorder="1">
      <alignment/>
      <protection/>
    </xf>
    <xf numFmtId="0" fontId="19" fillId="0" borderId="21" xfId="69" applyBorder="1" applyAlignment="1">
      <alignment horizontal="right" wrapText="1"/>
      <protection/>
    </xf>
    <xf numFmtId="0" fontId="19" fillId="35" borderId="50" xfId="69" applyFill="1" applyBorder="1">
      <alignment/>
      <protection/>
    </xf>
    <xf numFmtId="3" fontId="5" fillId="34" borderId="21" xfId="69" applyNumberFormat="1" applyFont="1" applyFill="1" applyBorder="1">
      <alignment/>
      <protection/>
    </xf>
    <xf numFmtId="3" fontId="19" fillId="0" borderId="21" xfId="69" applyNumberFormat="1" applyBorder="1">
      <alignment/>
      <protection/>
    </xf>
    <xf numFmtId="3" fontId="20" fillId="34" borderId="21" xfId="69" applyNumberFormat="1" applyFont="1" applyFill="1" applyBorder="1">
      <alignment/>
      <protection/>
    </xf>
    <xf numFmtId="3" fontId="20" fillId="34" borderId="21" xfId="69" applyNumberFormat="1" applyFont="1" applyFill="1" applyBorder="1" applyAlignment="1">
      <alignment horizontal="right" vertical="center" wrapText="1"/>
      <protection/>
    </xf>
    <xf numFmtId="0" fontId="19" fillId="0" borderId="0" xfId="69" applyAlignment="1">
      <alignment wrapText="1"/>
      <protection/>
    </xf>
    <xf numFmtId="0" fontId="19" fillId="35" borderId="53" xfId="69" applyFill="1" applyBorder="1" applyAlignment="1">
      <alignment wrapText="1"/>
      <protection/>
    </xf>
    <xf numFmtId="0" fontId="19" fillId="35" borderId="54" xfId="69" applyFill="1" applyBorder="1" applyAlignment="1">
      <alignment wrapText="1"/>
      <protection/>
    </xf>
    <xf numFmtId="0" fontId="19" fillId="35" borderId="55" xfId="69" applyFill="1" applyBorder="1" applyAlignment="1">
      <alignment wrapText="1"/>
      <protection/>
    </xf>
    <xf numFmtId="0" fontId="19" fillId="35" borderId="56" xfId="69" applyFill="1" applyBorder="1">
      <alignment/>
      <protection/>
    </xf>
    <xf numFmtId="0" fontId="19" fillId="35" borderId="19" xfId="69" applyFill="1" applyBorder="1">
      <alignment/>
      <protection/>
    </xf>
    <xf numFmtId="0" fontId="19" fillId="35" borderId="57" xfId="69" applyFill="1" applyBorder="1">
      <alignment/>
      <protection/>
    </xf>
    <xf numFmtId="0" fontId="20" fillId="0" borderId="21" xfId="69" applyFont="1" applyBorder="1" applyAlignment="1">
      <alignment horizontal="center"/>
      <protection/>
    </xf>
    <xf numFmtId="3" fontId="19" fillId="36" borderId="21" xfId="69" applyNumberFormat="1" applyFill="1" applyBorder="1">
      <alignment/>
      <protection/>
    </xf>
    <xf numFmtId="0" fontId="19" fillId="0" borderId="30" xfId="69" applyBorder="1" applyAlignment="1">
      <alignment/>
      <protection/>
    </xf>
    <xf numFmtId="0" fontId="19" fillId="0" borderId="24" xfId="69" applyBorder="1" applyAlignment="1">
      <alignment/>
      <protection/>
    </xf>
    <xf numFmtId="0" fontId="19" fillId="0" borderId="28" xfId="69" applyBorder="1" applyAlignment="1">
      <alignment/>
      <protection/>
    </xf>
    <xf numFmtId="0" fontId="13" fillId="37" borderId="15" xfId="78" applyFont="1" applyFill="1" applyBorder="1" applyAlignment="1" applyProtection="1">
      <alignment horizontal="center" vertical="center" wrapText="1"/>
      <protection/>
    </xf>
    <xf numFmtId="0" fontId="13" fillId="37" borderId="16" xfId="78" applyFont="1" applyFill="1" applyBorder="1" applyAlignment="1" applyProtection="1">
      <alignment horizontal="center" vertical="center" wrapText="1"/>
      <protection/>
    </xf>
    <xf numFmtId="0" fontId="13" fillId="37" borderId="17" xfId="78" applyFont="1" applyFill="1" applyBorder="1" applyAlignment="1" applyProtection="1">
      <alignment horizontal="center" vertical="center" wrapText="1"/>
      <protection/>
    </xf>
    <xf numFmtId="164" fontId="5" fillId="37" borderId="15" xfId="0" applyNumberFormat="1" applyFont="1" applyFill="1" applyBorder="1" applyAlignment="1">
      <alignment horizontal="center" vertical="center" wrapText="1"/>
    </xf>
    <xf numFmtId="0" fontId="19" fillId="0" borderId="0" xfId="69" applyAlignment="1">
      <alignment/>
      <protection/>
    </xf>
    <xf numFmtId="3" fontId="19" fillId="0" borderId="21" xfId="69" applyNumberFormat="1" applyFill="1" applyBorder="1">
      <alignment/>
      <protection/>
    </xf>
    <xf numFmtId="0" fontId="19" fillId="0" borderId="0" xfId="0" applyFont="1" applyAlignment="1" applyProtection="1">
      <alignment horizontal="right" vertical="top"/>
      <protection locked="0"/>
    </xf>
    <xf numFmtId="164" fontId="6" fillId="0" borderId="23" xfId="78" applyNumberFormat="1" applyFont="1" applyFill="1" applyBorder="1" applyAlignment="1" applyProtection="1">
      <alignment horizontal="right" vertical="center" wrapText="1"/>
      <protection/>
    </xf>
    <xf numFmtId="164" fontId="6" fillId="0" borderId="38" xfId="78" applyNumberFormat="1" applyFont="1" applyFill="1" applyBorder="1" applyAlignment="1" applyProtection="1">
      <alignment horizontal="right" vertical="center" wrapText="1"/>
      <protection/>
    </xf>
    <xf numFmtId="0" fontId="19" fillId="0" borderId="0" xfId="75">
      <alignment/>
      <protection/>
    </xf>
    <xf numFmtId="0" fontId="19" fillId="0" borderId="54" xfId="75" applyBorder="1">
      <alignment/>
      <protection/>
    </xf>
    <xf numFmtId="0" fontId="4" fillId="0" borderId="52" xfId="75" applyFont="1" applyBorder="1" applyAlignment="1" quotePrefix="1">
      <alignment vertical="center"/>
      <protection/>
    </xf>
    <xf numFmtId="0" fontId="4" fillId="0" borderId="52" xfId="75" applyFont="1" applyBorder="1" applyAlignment="1">
      <alignment horizontal="justify" vertical="center" wrapText="1"/>
      <protection/>
    </xf>
    <xf numFmtId="0" fontId="4" fillId="0" borderId="52" xfId="75" applyFont="1" applyFill="1" applyBorder="1" applyAlignment="1">
      <alignment horizontal="justify" vertical="center" wrapText="1"/>
      <protection/>
    </xf>
    <xf numFmtId="164" fontId="6" fillId="0" borderId="23" xfId="78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78" applyFont="1" applyFill="1" applyAlignment="1">
      <alignment horizontal="center"/>
      <protection/>
    </xf>
    <xf numFmtId="0" fontId="13" fillId="0" borderId="0" xfId="78" applyFont="1" applyFill="1" applyAlignment="1">
      <alignment horizontal="center" wrapText="1"/>
      <protection/>
    </xf>
    <xf numFmtId="0" fontId="16" fillId="0" borderId="0" xfId="78" applyFont="1" applyFill="1" applyBorder="1" applyAlignment="1" applyProtection="1">
      <alignment horizontal="left" vertical="center" wrapText="1"/>
      <protection/>
    </xf>
    <xf numFmtId="164" fontId="5" fillId="37" borderId="36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 applyProtection="1">
      <alignment horizontal="right"/>
      <protection/>
    </xf>
    <xf numFmtId="164" fontId="4" fillId="0" borderId="59" xfId="0" applyNumberFormat="1" applyFont="1" applyFill="1" applyBorder="1" applyAlignment="1" applyProtection="1">
      <alignment vertical="center" wrapText="1"/>
      <protection locked="0"/>
    </xf>
    <xf numFmtId="164" fontId="4" fillId="0" borderId="60" xfId="0" applyNumberFormat="1" applyFont="1" applyFill="1" applyBorder="1" applyAlignment="1" applyProtection="1">
      <alignment vertical="center" wrapText="1"/>
      <protection locked="0"/>
    </xf>
    <xf numFmtId="16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1" xfId="0" applyNumberFormat="1" applyFont="1" applyFill="1" applyBorder="1" applyAlignment="1" applyProtection="1">
      <alignment vertical="center" wrapText="1"/>
      <protection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6" xfId="0" applyNumberFormat="1" applyFont="1" applyFill="1" applyBorder="1" applyAlignment="1" applyProtection="1">
      <alignment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vertical="center" wrapText="1"/>
      <protection/>
    </xf>
    <xf numFmtId="164" fontId="5" fillId="37" borderId="47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right" vertical="center"/>
    </xf>
    <xf numFmtId="164" fontId="13" fillId="37" borderId="16" xfId="0" applyNumberFormat="1" applyFont="1" applyFill="1" applyBorder="1" applyAlignment="1">
      <alignment horizontal="center" vertical="center" wrapText="1"/>
    </xf>
    <xf numFmtId="164" fontId="13" fillId="37" borderId="17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 applyProtection="1">
      <alignment horizontal="center" wrapText="1"/>
      <protection/>
    </xf>
    <xf numFmtId="49" fontId="4" fillId="0" borderId="56" xfId="78" applyNumberFormat="1" applyFont="1" applyFill="1" applyBorder="1" applyAlignment="1" applyProtection="1">
      <alignment horizontal="left" vertical="center" wrapText="1" indent="1"/>
      <protection/>
    </xf>
    <xf numFmtId="0" fontId="4" fillId="0" borderId="56" xfId="0" applyFont="1" applyFill="1" applyBorder="1" applyAlignment="1" applyProtection="1">
      <alignment horizontal="left" vertical="center" wrapText="1" indent="1"/>
      <protection/>
    </xf>
    <xf numFmtId="164" fontId="4" fillId="0" borderId="61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wrapText="1"/>
      <protection/>
    </xf>
    <xf numFmtId="49" fontId="5" fillId="0" borderId="35" xfId="78" applyNumberFormat="1" applyFont="1" applyFill="1" applyBorder="1" applyAlignment="1" applyProtection="1">
      <alignment horizontal="left" vertical="center" wrapText="1" indent="1"/>
      <protection/>
    </xf>
    <xf numFmtId="0" fontId="5" fillId="0" borderId="35" xfId="0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4" fillId="0" borderId="12" xfId="78" applyFont="1" applyFill="1" applyBorder="1" applyAlignment="1" applyProtection="1">
      <alignment horizontal="left" vertical="center" wrapText="1" indent="1"/>
      <protection/>
    </xf>
    <xf numFmtId="49" fontId="5" fillId="0" borderId="24" xfId="78" applyNumberFormat="1" applyFont="1" applyFill="1" applyBorder="1" applyAlignment="1" applyProtection="1">
      <alignment horizontal="left" vertical="center" wrapText="1" indent="1"/>
      <protection/>
    </xf>
    <xf numFmtId="0" fontId="5" fillId="0" borderId="24" xfId="78" applyFont="1" applyFill="1" applyBorder="1" applyAlignment="1" applyProtection="1">
      <alignment horizontal="left" vertical="center" wrapText="1" indent="1"/>
      <protection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43" xfId="78" applyNumberFormat="1" applyFont="1" applyFill="1" applyBorder="1" applyAlignment="1" applyProtection="1">
      <alignment horizontal="left" vertical="center" wrapText="1" indent="1"/>
      <protection/>
    </xf>
    <xf numFmtId="0" fontId="13" fillId="0" borderId="33" xfId="78" applyFont="1" applyFill="1" applyBorder="1" applyAlignment="1" applyProtection="1">
      <alignment horizontal="left" vertical="center" wrapText="1" indent="2"/>
      <protection/>
    </xf>
    <xf numFmtId="0" fontId="7" fillId="0" borderId="24" xfId="78" applyFont="1" applyFill="1" applyBorder="1" applyAlignment="1" applyProtection="1">
      <alignment horizontal="left" vertical="center" wrapText="1" indent="2"/>
      <protection/>
    </xf>
    <xf numFmtId="0" fontId="13" fillId="0" borderId="16" xfId="78" applyFont="1" applyFill="1" applyBorder="1" applyAlignment="1" applyProtection="1">
      <alignment horizontal="left" vertical="center" wrapText="1" indent="2"/>
      <protection/>
    </xf>
    <xf numFmtId="164" fontId="13" fillId="33" borderId="44" xfId="78" applyNumberFormat="1" applyFont="1" applyFill="1" applyBorder="1" applyAlignment="1" applyProtection="1">
      <alignment horizontal="right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78" applyFont="1" applyFill="1" applyBorder="1" applyAlignment="1" applyProtection="1">
      <alignment horizontal="left" vertical="center" wrapText="1" indent="1"/>
      <protection/>
    </xf>
    <xf numFmtId="49" fontId="13" fillId="0" borderId="22" xfId="78" applyNumberFormat="1" applyFont="1" applyFill="1" applyBorder="1" applyAlignment="1" applyProtection="1">
      <alignment horizontal="left" vertical="center" wrapText="1" indent="1"/>
      <protection/>
    </xf>
    <xf numFmtId="0" fontId="13" fillId="0" borderId="30" xfId="78" applyFont="1" applyFill="1" applyBorder="1" applyAlignment="1" applyProtection="1">
      <alignment horizontal="left" vertical="center" wrapText="1" indent="2"/>
      <protection/>
    </xf>
    <xf numFmtId="164" fontId="13" fillId="0" borderId="23" xfId="78" applyNumberFormat="1" applyFont="1" applyFill="1" applyBorder="1" applyAlignment="1" applyProtection="1">
      <alignment horizontal="right" vertical="center" wrapTex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 locked="0"/>
    </xf>
    <xf numFmtId="0" fontId="20" fillId="35" borderId="21" xfId="69" applyFont="1" applyFill="1" applyBorder="1" applyAlignment="1">
      <alignment horizontal="center" vertical="center" wrapText="1"/>
      <protection/>
    </xf>
    <xf numFmtId="0" fontId="20" fillId="35" borderId="46" xfId="69" applyFont="1" applyFill="1" applyBorder="1" applyAlignment="1">
      <alignment horizontal="center" vertical="center" wrapText="1"/>
      <protection/>
    </xf>
    <xf numFmtId="0" fontId="20" fillId="35" borderId="21" xfId="69" applyFont="1" applyFill="1" applyBorder="1" applyAlignment="1">
      <alignment horizontal="center" vertical="center" wrapText="1"/>
      <protection/>
    </xf>
    <xf numFmtId="164" fontId="4" fillId="0" borderId="23" xfId="78" applyNumberFormat="1" applyFont="1" applyFill="1" applyBorder="1" applyAlignment="1" applyProtection="1">
      <alignment vertical="center" wrapText="1"/>
      <protection locked="0"/>
    </xf>
    <xf numFmtId="164" fontId="13" fillId="0" borderId="0" xfId="78" applyNumberFormat="1" applyFont="1" applyFill="1" applyBorder="1" applyAlignment="1" applyProtection="1">
      <alignment horizontal="center" vertical="center"/>
      <protection/>
    </xf>
    <xf numFmtId="0" fontId="20" fillId="35" borderId="21" xfId="69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2" xfId="0" applyNumberFormat="1" applyFont="1" applyFill="1" applyBorder="1" applyAlignment="1" applyProtection="1">
      <alignment vertical="center" wrapText="1"/>
      <protection locked="0"/>
    </xf>
    <xf numFmtId="164" fontId="4" fillId="0" borderId="62" xfId="0" applyNumberFormat="1" applyFont="1" applyFill="1" applyBorder="1" applyAlignment="1" applyProtection="1">
      <alignment vertical="center" wrapText="1"/>
      <protection locked="0"/>
    </xf>
    <xf numFmtId="164" fontId="5" fillId="0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37" borderId="40" xfId="0" applyFont="1" applyFill="1" applyBorder="1" applyAlignment="1" applyProtection="1">
      <alignment horizontal="center" vertical="center" wrapText="1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righ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 locked="0"/>
    </xf>
    <xf numFmtId="3" fontId="4" fillId="0" borderId="11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righ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 locked="0"/>
    </xf>
    <xf numFmtId="3" fontId="4" fillId="0" borderId="23" xfId="0" applyNumberFormat="1" applyFont="1" applyBorder="1" applyAlignment="1" applyProtection="1">
      <alignment horizontal="right" vertical="center" inden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right" vertical="center" indent="1"/>
      <protection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3" fontId="4" fillId="0" borderId="34" xfId="0" applyNumberFormat="1" applyFont="1" applyBorder="1" applyAlignment="1" applyProtection="1">
      <alignment horizontal="right" vertical="center" indent="1"/>
      <protection locked="0"/>
    </xf>
    <xf numFmtId="3" fontId="4" fillId="0" borderId="63" xfId="0" applyNumberFormat="1" applyFont="1" applyBorder="1" applyAlignment="1" applyProtection="1">
      <alignment horizontal="right" vertical="center" indent="1"/>
      <protection locked="0"/>
    </xf>
    <xf numFmtId="164" fontId="4" fillId="38" borderId="47" xfId="0" applyNumberFormat="1" applyFont="1" applyFill="1" applyBorder="1" applyAlignment="1" applyProtection="1">
      <alignment horizontal="left" vertical="center" wrapText="1" indent="2"/>
      <protection/>
    </xf>
    <xf numFmtId="3" fontId="5" fillId="0" borderId="17" xfId="0" applyNumberFormat="1" applyFont="1" applyFill="1" applyBorder="1" applyAlignment="1" applyProtection="1">
      <alignment horizontal="right" vertical="center" indent="1"/>
      <protection/>
    </xf>
    <xf numFmtId="3" fontId="5" fillId="34" borderId="0" xfId="69" applyNumberFormat="1" applyFont="1" applyFill="1" applyBorder="1" applyAlignment="1">
      <alignment horizontal="center"/>
      <protection/>
    </xf>
    <xf numFmtId="0" fontId="19" fillId="0" borderId="19" xfId="69" applyBorder="1" applyAlignment="1">
      <alignment horizontal="right" wrapText="1"/>
      <protection/>
    </xf>
    <xf numFmtId="3" fontId="5" fillId="34" borderId="19" xfId="69" applyNumberFormat="1" applyFont="1" applyFill="1" applyBorder="1" applyAlignment="1">
      <alignment horizontal="center"/>
      <protection/>
    </xf>
    <xf numFmtId="0" fontId="19" fillId="0" borderId="0" xfId="69" applyBorder="1" applyAlignment="1">
      <alignment horizontal="right" wrapText="1"/>
      <protection/>
    </xf>
    <xf numFmtId="0" fontId="5" fillId="35" borderId="0" xfId="69" applyFont="1" applyFill="1" applyBorder="1">
      <alignment/>
      <protection/>
    </xf>
    <xf numFmtId="0" fontId="19" fillId="35" borderId="0" xfId="69" applyFill="1" applyBorder="1">
      <alignment/>
      <protection/>
    </xf>
    <xf numFmtId="0" fontId="19" fillId="0" borderId="0" xfId="69" applyAlignment="1">
      <alignment vertical="center"/>
      <protection/>
    </xf>
    <xf numFmtId="0" fontId="19" fillId="0" borderId="0" xfId="69" applyFont="1" applyAlignment="1">
      <alignment horizontal="right" vertical="center"/>
      <protection/>
    </xf>
    <xf numFmtId="0" fontId="22" fillId="0" borderId="0" xfId="69" applyFont="1" applyAlignment="1">
      <alignment horizontal="center"/>
      <protection/>
    </xf>
    <xf numFmtId="0" fontId="19" fillId="0" borderId="64" xfId="69" applyFont="1" applyBorder="1" applyAlignment="1">
      <alignment vertical="center"/>
      <protection/>
    </xf>
    <xf numFmtId="0" fontId="20" fillId="0" borderId="17" xfId="69" applyFont="1" applyBorder="1" applyAlignment="1">
      <alignment horizontal="center"/>
      <protection/>
    </xf>
    <xf numFmtId="0" fontId="19" fillId="0" borderId="51" xfId="69" applyFont="1" applyBorder="1" applyAlignment="1">
      <alignment vertical="center"/>
      <protection/>
    </xf>
    <xf numFmtId="0" fontId="19" fillId="0" borderId="65" xfId="69" applyFont="1" applyBorder="1" applyAlignment="1">
      <alignment vertical="center"/>
      <protection/>
    </xf>
    <xf numFmtId="0" fontId="19" fillId="0" borderId="48" xfId="69" applyFont="1" applyBorder="1" applyAlignment="1">
      <alignment horizontal="right" vertical="center"/>
      <protection/>
    </xf>
    <xf numFmtId="0" fontId="20" fillId="0" borderId="54" xfId="69" applyFont="1" applyBorder="1" applyAlignment="1">
      <alignment horizontal="left" vertical="center"/>
      <protection/>
    </xf>
    <xf numFmtId="166" fontId="20" fillId="0" borderId="38" xfId="69" applyNumberFormat="1" applyFont="1" applyBorder="1" applyAlignment="1">
      <alignment vertical="center"/>
      <protection/>
    </xf>
    <xf numFmtId="0" fontId="20" fillId="0" borderId="0" xfId="69" applyFont="1" applyAlignment="1">
      <alignment vertical="center"/>
      <protection/>
    </xf>
    <xf numFmtId="0" fontId="19" fillId="0" borderId="49" xfId="69" applyFont="1" applyBorder="1" applyAlignment="1">
      <alignment horizontal="right" vertical="center"/>
      <protection/>
    </xf>
    <xf numFmtId="0" fontId="19" fillId="0" borderId="46" xfId="69" applyFont="1" applyBorder="1" applyAlignment="1" quotePrefix="1">
      <alignment horizontal="center" vertical="center"/>
      <protection/>
    </xf>
    <xf numFmtId="0" fontId="19" fillId="0" borderId="50" xfId="69" applyFont="1" applyBorder="1" applyAlignment="1">
      <alignment vertical="center"/>
      <protection/>
    </xf>
    <xf numFmtId="166" fontId="19" fillId="0" borderId="23" xfId="44" applyNumberFormat="1" applyFont="1" applyBorder="1" applyAlignment="1">
      <alignment vertical="center"/>
    </xf>
    <xf numFmtId="0" fontId="19" fillId="0" borderId="52" xfId="69" applyFont="1" applyBorder="1" applyAlignment="1">
      <alignment vertical="center"/>
      <protection/>
    </xf>
    <xf numFmtId="166" fontId="20" fillId="0" borderId="23" xfId="69" applyNumberFormat="1" applyFont="1" applyBorder="1" applyAlignment="1">
      <alignment vertical="center"/>
      <protection/>
    </xf>
    <xf numFmtId="0" fontId="19" fillId="0" borderId="50" xfId="69" applyFont="1" applyBorder="1" applyAlignment="1">
      <alignment vertical="center" wrapText="1"/>
      <protection/>
    </xf>
    <xf numFmtId="0" fontId="23" fillId="0" borderId="0" xfId="69" applyFont="1" applyAlignment="1">
      <alignment vertical="center"/>
      <protection/>
    </xf>
    <xf numFmtId="0" fontId="19" fillId="0" borderId="57" xfId="69" applyFont="1" applyBorder="1" applyAlignment="1">
      <alignment vertical="center" wrapText="1"/>
      <protection/>
    </xf>
    <xf numFmtId="166" fontId="19" fillId="0" borderId="29" xfId="44" applyNumberFormat="1" applyFont="1" applyBorder="1" applyAlignment="1">
      <alignment vertical="center"/>
    </xf>
    <xf numFmtId="0" fontId="7" fillId="34" borderId="66" xfId="69" applyFont="1" applyFill="1" applyBorder="1" applyAlignment="1">
      <alignment vertical="center"/>
      <protection/>
    </xf>
    <xf numFmtId="0" fontId="13" fillId="34" borderId="67" xfId="69" applyFont="1" applyFill="1" applyBorder="1" applyAlignment="1">
      <alignment vertical="center"/>
      <protection/>
    </xf>
    <xf numFmtId="166" fontId="13" fillId="34" borderId="34" xfId="69" applyNumberFormat="1" applyFont="1" applyFill="1" applyBorder="1" applyAlignment="1">
      <alignment vertical="center"/>
      <protection/>
    </xf>
    <xf numFmtId="0" fontId="19" fillId="0" borderId="52" xfId="69" applyFont="1" applyBorder="1" applyAlignment="1">
      <alignment horizontal="right" vertical="center"/>
      <protection/>
    </xf>
    <xf numFmtId="0" fontId="19" fillId="0" borderId="0" xfId="69" applyBorder="1" applyAlignment="1">
      <alignment vertical="center"/>
      <protection/>
    </xf>
    <xf numFmtId="0" fontId="7" fillId="34" borderId="35" xfId="69" applyFont="1" applyFill="1" applyBorder="1" applyAlignment="1">
      <alignment vertical="center"/>
      <protection/>
    </xf>
    <xf numFmtId="0" fontId="13" fillId="34" borderId="16" xfId="69" applyFont="1" applyFill="1" applyBorder="1" applyAlignment="1">
      <alignment vertical="center"/>
      <protection/>
    </xf>
    <xf numFmtId="166" fontId="13" fillId="34" borderId="17" xfId="69" applyNumberFormat="1" applyFont="1" applyFill="1" applyBorder="1" applyAlignment="1">
      <alignment vertical="center"/>
      <protection/>
    </xf>
    <xf numFmtId="0" fontId="19" fillId="0" borderId="68" xfId="69" applyFont="1" applyBorder="1" applyAlignment="1">
      <alignment horizontal="right" vertical="center"/>
      <protection/>
    </xf>
    <xf numFmtId="0" fontId="13" fillId="34" borderId="35" xfId="69" applyFont="1" applyFill="1" applyBorder="1" applyAlignment="1">
      <alignment vertical="center"/>
      <protection/>
    </xf>
    <xf numFmtId="0" fontId="23" fillId="0" borderId="0" xfId="77" applyFont="1" applyBorder="1" applyAlignment="1" quotePrefix="1">
      <alignment vertical="center"/>
      <protection/>
    </xf>
    <xf numFmtId="3" fontId="23" fillId="0" borderId="0" xfId="69" applyNumberFormat="1" applyFont="1" applyAlignment="1">
      <alignment vertical="center"/>
      <protection/>
    </xf>
    <xf numFmtId="3" fontId="19" fillId="0" borderId="0" xfId="69" applyNumberFormat="1" applyAlignment="1">
      <alignment vertical="center"/>
      <protection/>
    </xf>
    <xf numFmtId="164" fontId="6" fillId="0" borderId="0" xfId="73" applyNumberFormat="1" applyFont="1" applyFill="1" applyAlignment="1">
      <alignment horizontal="center" vertical="center" wrapText="1"/>
      <protection/>
    </xf>
    <xf numFmtId="164" fontId="6" fillId="0" borderId="0" xfId="73" applyNumberFormat="1" applyFont="1" applyFill="1" applyAlignment="1">
      <alignment vertical="center" wrapText="1"/>
      <protection/>
    </xf>
    <xf numFmtId="37" fontId="21" fillId="0" borderId="0" xfId="71" applyNumberFormat="1">
      <alignment/>
      <protection/>
    </xf>
    <xf numFmtId="37" fontId="19" fillId="0" borderId="0" xfId="71" applyNumberFormat="1" applyFont="1" applyAlignment="1">
      <alignment horizontal="right"/>
      <protection/>
    </xf>
    <xf numFmtId="37" fontId="19" fillId="0" borderId="0" xfId="71" applyNumberFormat="1" applyFont="1">
      <alignment/>
      <protection/>
    </xf>
    <xf numFmtId="37" fontId="27" fillId="0" borderId="0" xfId="71" applyNumberFormat="1" applyFont="1" applyAlignment="1">
      <alignment horizontal="right"/>
      <protection/>
    </xf>
    <xf numFmtId="37" fontId="20" fillId="0" borderId="31" xfId="71" applyNumberFormat="1" applyFont="1" applyBorder="1" applyAlignment="1">
      <alignment horizontal="center"/>
      <protection/>
    </xf>
    <xf numFmtId="37" fontId="20" fillId="0" borderId="47" xfId="71" applyNumberFormat="1" applyFont="1" applyBorder="1" applyAlignment="1">
      <alignment horizontal="center"/>
      <protection/>
    </xf>
    <xf numFmtId="37" fontId="26" fillId="0" borderId="69" xfId="71" applyNumberFormat="1" applyFont="1" applyBorder="1" applyAlignment="1">
      <alignment horizontal="center"/>
      <protection/>
    </xf>
    <xf numFmtId="37" fontId="26" fillId="0" borderId="41" xfId="71" applyNumberFormat="1" applyFont="1" applyBorder="1" applyAlignment="1">
      <alignment horizontal="center"/>
      <protection/>
    </xf>
    <xf numFmtId="37" fontId="26" fillId="0" borderId="70" xfId="71" applyNumberFormat="1" applyFont="1" applyBorder="1" applyAlignment="1">
      <alignment horizontal="centerContinuous"/>
      <protection/>
    </xf>
    <xf numFmtId="37" fontId="26" fillId="0" borderId="71" xfId="71" applyNumberFormat="1" applyFont="1" applyBorder="1" applyAlignment="1">
      <alignment horizontal="centerContinuous"/>
      <protection/>
    </xf>
    <xf numFmtId="37" fontId="29" fillId="0" borderId="0" xfId="71" applyNumberFormat="1" applyFont="1" applyAlignment="1">
      <alignment horizontal="center"/>
      <protection/>
    </xf>
    <xf numFmtId="37" fontId="19" fillId="0" borderId="72" xfId="71" applyNumberFormat="1" applyFont="1" applyBorder="1" applyAlignment="1">
      <alignment horizontal="center"/>
      <protection/>
    </xf>
    <xf numFmtId="37" fontId="26" fillId="0" borderId="24" xfId="71" applyNumberFormat="1" applyFont="1" applyBorder="1" applyAlignment="1">
      <alignment horizontal="center"/>
      <protection/>
    </xf>
    <xf numFmtId="37" fontId="26" fillId="0" borderId="28" xfId="71" applyNumberFormat="1" applyFont="1" applyBorder="1" applyAlignment="1">
      <alignment horizontal="center"/>
      <protection/>
    </xf>
    <xf numFmtId="37" fontId="26" fillId="0" borderId="29" xfId="71" applyNumberFormat="1" applyFont="1" applyBorder="1" applyAlignment="1">
      <alignment horizontal="center"/>
      <protection/>
    </xf>
    <xf numFmtId="37" fontId="26" fillId="0" borderId="73" xfId="71" applyNumberFormat="1" applyFont="1" applyBorder="1" applyAlignment="1">
      <alignment horizontal="center"/>
      <protection/>
    </xf>
    <xf numFmtId="37" fontId="4" fillId="0" borderId="33" xfId="71" applyNumberFormat="1" applyFont="1" applyBorder="1" applyAlignment="1">
      <alignment horizontal="center"/>
      <protection/>
    </xf>
    <xf numFmtId="37" fontId="26" fillId="0" borderId="33" xfId="71" applyNumberFormat="1" applyFont="1" applyBorder="1" applyAlignment="1">
      <alignment horizontal="center"/>
      <protection/>
    </xf>
    <xf numFmtId="37" fontId="26" fillId="0" borderId="44" xfId="71" applyNumberFormat="1" applyFont="1" applyBorder="1" applyAlignment="1">
      <alignment horizontal="center"/>
      <protection/>
    </xf>
    <xf numFmtId="37" fontId="19" fillId="0" borderId="49" xfId="71" applyNumberFormat="1" applyFont="1" applyBorder="1" applyAlignment="1">
      <alignment horizontal="right"/>
      <protection/>
    </xf>
    <xf numFmtId="37" fontId="20" fillId="34" borderId="66" xfId="71" applyNumberFormat="1" applyFont="1" applyFill="1" applyBorder="1">
      <alignment/>
      <protection/>
    </xf>
    <xf numFmtId="3" fontId="20" fillId="34" borderId="12" xfId="71" applyNumberFormat="1" applyFont="1" applyFill="1" applyBorder="1" applyAlignment="1">
      <alignment vertical="center"/>
      <protection/>
    </xf>
    <xf numFmtId="3" fontId="20" fillId="34" borderId="33" xfId="71" applyNumberFormat="1" applyFont="1" applyFill="1" applyBorder="1" applyAlignment="1">
      <alignment horizontal="right" vertical="center"/>
      <protection/>
    </xf>
    <xf numFmtId="3" fontId="20" fillId="34" borderId="17" xfId="71" applyNumberFormat="1" applyFont="1" applyFill="1" applyBorder="1" applyAlignment="1">
      <alignment horizontal="right" vertical="center"/>
      <protection/>
    </xf>
    <xf numFmtId="37" fontId="21" fillId="0" borderId="0" xfId="71" applyNumberFormat="1" applyFont="1">
      <alignment/>
      <protection/>
    </xf>
    <xf numFmtId="37" fontId="19" fillId="0" borderId="71" xfId="71" applyNumberFormat="1" applyFont="1" applyBorder="1">
      <alignment/>
      <protection/>
    </xf>
    <xf numFmtId="3" fontId="19" fillId="0" borderId="21" xfId="71" applyNumberFormat="1" applyFont="1" applyBorder="1" applyAlignment="1">
      <alignment vertical="center"/>
      <protection/>
    </xf>
    <xf numFmtId="3" fontId="19" fillId="0" borderId="23" xfId="71" applyNumberFormat="1" applyFont="1" applyBorder="1" applyAlignment="1">
      <alignment vertical="center"/>
      <protection/>
    </xf>
    <xf numFmtId="37" fontId="19" fillId="0" borderId="72" xfId="71" applyNumberFormat="1" applyFont="1" applyBorder="1" applyAlignment="1">
      <alignment wrapText="1"/>
      <protection/>
    </xf>
    <xf numFmtId="37" fontId="20" fillId="34" borderId="35" xfId="71" applyNumberFormat="1" applyFont="1" applyFill="1" applyBorder="1">
      <alignment/>
      <protection/>
    </xf>
    <xf numFmtId="3" fontId="20" fillId="34" borderId="16" xfId="71" applyNumberFormat="1" applyFont="1" applyFill="1" applyBorder="1" applyAlignment="1">
      <alignment vertical="center"/>
      <protection/>
    </xf>
    <xf numFmtId="3" fontId="20" fillId="34" borderId="17" xfId="71" applyNumberFormat="1" applyFont="1" applyFill="1" applyBorder="1" applyAlignment="1">
      <alignment vertical="center"/>
      <protection/>
    </xf>
    <xf numFmtId="37" fontId="33" fillId="0" borderId="0" xfId="71" applyNumberFormat="1" applyFont="1">
      <alignment/>
      <protection/>
    </xf>
    <xf numFmtId="37" fontId="19" fillId="0" borderId="46" xfId="71" applyNumberFormat="1" applyFont="1" applyBorder="1">
      <alignment/>
      <protection/>
    </xf>
    <xf numFmtId="37" fontId="19" fillId="0" borderId="56" xfId="71" applyNumberFormat="1" applyFont="1" applyBorder="1">
      <alignment/>
      <protection/>
    </xf>
    <xf numFmtId="37" fontId="20" fillId="34" borderId="31" xfId="71" applyNumberFormat="1" applyFont="1" applyFill="1" applyBorder="1">
      <alignment/>
      <protection/>
    </xf>
    <xf numFmtId="3" fontId="20" fillId="34" borderId="35" xfId="71" applyNumberFormat="1" applyFont="1" applyFill="1" applyBorder="1" applyAlignment="1">
      <alignment vertical="center"/>
      <protection/>
    </xf>
    <xf numFmtId="3" fontId="20" fillId="34" borderId="31" xfId="71" applyNumberFormat="1" applyFont="1" applyFill="1" applyBorder="1" applyAlignment="1">
      <alignment vertical="center"/>
      <protection/>
    </xf>
    <xf numFmtId="3" fontId="19" fillId="0" borderId="21" xfId="71" applyNumberFormat="1" applyFont="1" applyBorder="1" applyAlignment="1">
      <alignment horizontal="right" vertical="center"/>
      <protection/>
    </xf>
    <xf numFmtId="3" fontId="19" fillId="0" borderId="23" xfId="71" applyNumberFormat="1" applyFont="1" applyBorder="1" applyAlignment="1">
      <alignment horizontal="right" vertical="center"/>
      <protection/>
    </xf>
    <xf numFmtId="37" fontId="19" fillId="0" borderId="46" xfId="71" applyNumberFormat="1" applyFont="1" applyBorder="1" applyAlignment="1">
      <alignment wrapText="1"/>
      <protection/>
    </xf>
    <xf numFmtId="3" fontId="20" fillId="34" borderId="47" xfId="71" applyNumberFormat="1" applyFont="1" applyFill="1" applyBorder="1" applyAlignment="1">
      <alignment vertical="center"/>
      <protection/>
    </xf>
    <xf numFmtId="37" fontId="20" fillId="0" borderId="0" xfId="71" applyNumberFormat="1" applyFont="1" applyBorder="1">
      <alignment/>
      <protection/>
    </xf>
    <xf numFmtId="3" fontId="20" fillId="0" borderId="0" xfId="71" applyNumberFormat="1" applyFont="1" applyBorder="1" applyAlignment="1">
      <alignment vertical="center"/>
      <protection/>
    </xf>
    <xf numFmtId="3" fontId="20" fillId="0" borderId="31" xfId="71" applyNumberFormat="1" applyFont="1" applyBorder="1" applyAlignment="1">
      <alignment vertical="center"/>
      <protection/>
    </xf>
    <xf numFmtId="37" fontId="33" fillId="0" borderId="0" xfId="71" applyNumberFormat="1" applyFont="1" applyBorder="1">
      <alignment/>
      <protection/>
    </xf>
    <xf numFmtId="37" fontId="20" fillId="0" borderId="31" xfId="71" applyNumberFormat="1" applyFont="1" applyBorder="1">
      <alignment/>
      <protection/>
    </xf>
    <xf numFmtId="3" fontId="20" fillId="0" borderId="47" xfId="71" applyNumberFormat="1" applyFont="1" applyBorder="1" applyAlignment="1">
      <alignment vertical="center"/>
      <protection/>
    </xf>
    <xf numFmtId="37" fontId="20" fillId="0" borderId="36" xfId="71" applyNumberFormat="1" applyFont="1" applyBorder="1">
      <alignment/>
      <protection/>
    </xf>
    <xf numFmtId="3" fontId="20" fillId="0" borderId="74" xfId="71" applyNumberFormat="1" applyFont="1" applyBorder="1" applyAlignment="1">
      <alignment vertical="center"/>
      <protection/>
    </xf>
    <xf numFmtId="3" fontId="20" fillId="0" borderId="17" xfId="71" applyNumberFormat="1" applyFont="1" applyBorder="1" applyAlignment="1">
      <alignment vertical="center"/>
      <protection/>
    </xf>
    <xf numFmtId="37" fontId="19" fillId="0" borderId="68" xfId="71" applyNumberFormat="1" applyFont="1" applyBorder="1" applyAlignment="1">
      <alignment horizontal="right"/>
      <protection/>
    </xf>
    <xf numFmtId="37" fontId="20" fillId="34" borderId="36" xfId="71" applyNumberFormat="1" applyFont="1" applyFill="1" applyBorder="1">
      <alignment/>
      <protection/>
    </xf>
    <xf numFmtId="3" fontId="20" fillId="34" borderId="74" xfId="71" applyNumberFormat="1" applyFont="1" applyFill="1" applyBorder="1" applyAlignment="1">
      <alignment vertical="center"/>
      <protection/>
    </xf>
    <xf numFmtId="37" fontId="32" fillId="0" borderId="0" xfId="71" applyNumberFormat="1" applyFont="1" applyAlignment="1">
      <alignment horizontal="right"/>
      <protection/>
    </xf>
    <xf numFmtId="37" fontId="19" fillId="0" borderId="0" xfId="71" applyNumberFormat="1" applyFont="1" applyBorder="1">
      <alignment/>
      <protection/>
    </xf>
    <xf numFmtId="37" fontId="32" fillId="0" borderId="0" xfId="71" applyNumberFormat="1" applyFont="1" applyBorder="1">
      <alignment/>
      <protection/>
    </xf>
    <xf numFmtId="37" fontId="34" fillId="0" borderId="0" xfId="71" applyNumberFormat="1" applyFont="1">
      <alignment/>
      <protection/>
    </xf>
    <xf numFmtId="0" fontId="19" fillId="0" borderId="0" xfId="71" applyFont="1" applyAlignment="1">
      <alignment horizontal="right"/>
      <protection/>
    </xf>
    <xf numFmtId="0" fontId="19" fillId="0" borderId="0" xfId="71" applyFont="1">
      <alignment/>
      <protection/>
    </xf>
    <xf numFmtId="0" fontId="21" fillId="0" borderId="0" xfId="71">
      <alignment/>
      <protection/>
    </xf>
    <xf numFmtId="37" fontId="26" fillId="0" borderId="42" xfId="71" applyNumberFormat="1" applyFont="1" applyBorder="1" applyAlignment="1">
      <alignment horizontal="center"/>
      <protection/>
    </xf>
    <xf numFmtId="37" fontId="29" fillId="0" borderId="0" xfId="71" applyNumberFormat="1" applyFont="1" applyBorder="1" applyAlignment="1">
      <alignment horizontal="center"/>
      <protection/>
    </xf>
    <xf numFmtId="37" fontId="26" fillId="0" borderId="26" xfId="71" applyNumberFormat="1" applyFont="1" applyBorder="1" applyAlignment="1">
      <alignment horizontal="center"/>
      <protection/>
    </xf>
    <xf numFmtId="3" fontId="20" fillId="34" borderId="12" xfId="71" applyNumberFormat="1" applyFont="1" applyFill="1" applyBorder="1">
      <alignment/>
      <protection/>
    </xf>
    <xf numFmtId="3" fontId="20" fillId="34" borderId="33" xfId="71" applyNumberFormat="1" applyFont="1" applyFill="1" applyBorder="1" applyAlignment="1">
      <alignment horizontal="right"/>
      <protection/>
    </xf>
    <xf numFmtId="3" fontId="20" fillId="34" borderId="44" xfId="71" applyNumberFormat="1" applyFont="1" applyFill="1" applyBorder="1" applyAlignment="1">
      <alignment horizontal="right"/>
      <protection/>
    </xf>
    <xf numFmtId="3" fontId="19" fillId="0" borderId="21" xfId="71" applyNumberFormat="1" applyFont="1" applyBorder="1">
      <alignment/>
      <protection/>
    </xf>
    <xf numFmtId="3" fontId="19" fillId="0" borderId="23" xfId="71" applyNumberFormat="1" applyFont="1" applyBorder="1">
      <alignment/>
      <protection/>
    </xf>
    <xf numFmtId="3" fontId="20" fillId="34" borderId="16" xfId="71" applyNumberFormat="1" applyFont="1" applyFill="1" applyBorder="1">
      <alignment/>
      <protection/>
    </xf>
    <xf numFmtId="3" fontId="20" fillId="34" borderId="17" xfId="71" applyNumberFormat="1" applyFont="1" applyFill="1" applyBorder="1">
      <alignment/>
      <protection/>
    </xf>
    <xf numFmtId="3" fontId="19" fillId="0" borderId="21" xfId="71" applyNumberFormat="1" applyFont="1" applyBorder="1" applyAlignment="1">
      <alignment horizontal="right"/>
      <protection/>
    </xf>
    <xf numFmtId="3" fontId="19" fillId="0" borderId="23" xfId="71" applyNumberFormat="1" applyFont="1" applyBorder="1" applyAlignment="1">
      <alignment horizontal="right"/>
      <protection/>
    </xf>
    <xf numFmtId="3" fontId="20" fillId="34" borderId="47" xfId="71" applyNumberFormat="1" applyFont="1" applyFill="1" applyBorder="1">
      <alignment/>
      <protection/>
    </xf>
    <xf numFmtId="3" fontId="20" fillId="0" borderId="0" xfId="71" applyNumberFormat="1" applyFont="1" applyBorder="1">
      <alignment/>
      <protection/>
    </xf>
    <xf numFmtId="3" fontId="20" fillId="0" borderId="58" xfId="71" applyNumberFormat="1" applyFont="1" applyBorder="1">
      <alignment/>
      <protection/>
    </xf>
    <xf numFmtId="3" fontId="20" fillId="0" borderId="47" xfId="71" applyNumberFormat="1" applyFont="1" applyBorder="1">
      <alignment/>
      <protection/>
    </xf>
    <xf numFmtId="3" fontId="20" fillId="0" borderId="74" xfId="71" applyNumberFormat="1" applyFont="1" applyBorder="1">
      <alignment/>
      <protection/>
    </xf>
    <xf numFmtId="37" fontId="33" fillId="0" borderId="75" xfId="71" applyNumberFormat="1" applyFont="1" applyBorder="1">
      <alignment/>
      <protection/>
    </xf>
    <xf numFmtId="37" fontId="35" fillId="0" borderId="76" xfId="71" applyNumberFormat="1" applyFont="1" applyBorder="1">
      <alignment/>
      <protection/>
    </xf>
    <xf numFmtId="37" fontId="20" fillId="0" borderId="76" xfId="71" applyNumberFormat="1" applyFont="1" applyBorder="1">
      <alignment/>
      <protection/>
    </xf>
    <xf numFmtId="37" fontId="20" fillId="0" borderId="62" xfId="71" applyNumberFormat="1" applyFont="1" applyBorder="1">
      <alignment/>
      <protection/>
    </xf>
    <xf numFmtId="37" fontId="21" fillId="0" borderId="0" xfId="71" applyNumberFormat="1" applyBorder="1">
      <alignment/>
      <protection/>
    </xf>
    <xf numFmtId="37" fontId="20" fillId="0" borderId="54" xfId="71" applyNumberFormat="1" applyFont="1" applyBorder="1">
      <alignment/>
      <protection/>
    </xf>
    <xf numFmtId="37" fontId="19" fillId="0" borderId="58" xfId="71" applyNumberFormat="1" applyFont="1" applyBorder="1">
      <alignment/>
      <protection/>
    </xf>
    <xf numFmtId="37" fontId="20" fillId="0" borderId="39" xfId="71" applyNumberFormat="1" applyFont="1" applyBorder="1">
      <alignment/>
      <protection/>
    </xf>
    <xf numFmtId="37" fontId="19" fillId="0" borderId="39" xfId="71" applyNumberFormat="1" applyFont="1" applyBorder="1">
      <alignment/>
      <protection/>
    </xf>
    <xf numFmtId="37" fontId="19" fillId="0" borderId="13" xfId="71" applyNumberFormat="1" applyFont="1" applyBorder="1">
      <alignment/>
      <protection/>
    </xf>
    <xf numFmtId="37" fontId="21" fillId="0" borderId="0" xfId="71" applyNumberFormat="1" applyFont="1" applyAlignment="1">
      <alignment horizontal="right"/>
      <protection/>
    </xf>
    <xf numFmtId="0" fontId="19" fillId="0" borderId="0" xfId="73" applyFont="1" applyFill="1" applyBorder="1" applyAlignment="1" applyProtection="1">
      <alignment horizontal="right"/>
      <protection/>
    </xf>
    <xf numFmtId="164" fontId="13" fillId="0" borderId="47" xfId="73" applyNumberFormat="1" applyFont="1" applyFill="1" applyBorder="1" applyAlignment="1">
      <alignment horizontal="center" vertical="center" wrapText="1"/>
      <protection/>
    </xf>
    <xf numFmtId="0" fontId="20" fillId="0" borderId="47" xfId="73" applyFont="1" applyFill="1" applyBorder="1" applyAlignment="1" applyProtection="1">
      <alignment horizontal="center"/>
      <protection/>
    </xf>
    <xf numFmtId="164" fontId="13" fillId="0" borderId="0" xfId="73" applyNumberFormat="1" applyFont="1" applyFill="1" applyAlignment="1">
      <alignment vertical="center"/>
      <protection/>
    </xf>
    <xf numFmtId="164" fontId="24" fillId="37" borderId="67" xfId="73" applyNumberFormat="1" applyFont="1" applyFill="1" applyBorder="1" applyAlignment="1">
      <alignment horizontal="center" vertical="center"/>
      <protection/>
    </xf>
    <xf numFmtId="164" fontId="24" fillId="37" borderId="12" xfId="73" applyNumberFormat="1" applyFont="1" applyFill="1" applyBorder="1" applyAlignment="1">
      <alignment horizontal="center" vertical="center"/>
      <protection/>
    </xf>
    <xf numFmtId="164" fontId="13" fillId="0" borderId="0" xfId="73" applyNumberFormat="1" applyFont="1" applyFill="1" applyAlignment="1">
      <alignment horizontal="center" vertical="center"/>
      <protection/>
    </xf>
    <xf numFmtId="164" fontId="25" fillId="0" borderId="15" xfId="73" applyNumberFormat="1" applyFont="1" applyFill="1" applyBorder="1" applyAlignment="1">
      <alignment horizontal="right" vertical="center" wrapText="1" indent="1"/>
      <protection/>
    </xf>
    <xf numFmtId="164" fontId="25" fillId="0" borderId="47" xfId="73" applyNumberFormat="1" applyFont="1" applyFill="1" applyBorder="1" applyAlignment="1">
      <alignment horizontal="left" vertical="center" wrapText="1" indent="1"/>
      <protection/>
    </xf>
    <xf numFmtId="164" fontId="25" fillId="0" borderId="15" xfId="73" applyNumberFormat="1" applyFont="1" applyFill="1" applyBorder="1" applyAlignment="1">
      <alignment vertical="center" wrapText="1"/>
      <protection/>
    </xf>
    <xf numFmtId="164" fontId="25" fillId="0" borderId="16" xfId="73" applyNumberFormat="1" applyFont="1" applyFill="1" applyBorder="1" applyAlignment="1">
      <alignment vertical="center" wrapText="1"/>
      <protection/>
    </xf>
    <xf numFmtId="164" fontId="25" fillId="0" borderId="17" xfId="73" applyNumberFormat="1" applyFont="1" applyFill="1" applyBorder="1" applyAlignment="1">
      <alignment vertical="center" wrapText="1"/>
      <protection/>
    </xf>
    <xf numFmtId="164" fontId="19" fillId="0" borderId="0" xfId="73" applyNumberFormat="1" applyFont="1" applyFill="1" applyAlignment="1">
      <alignment vertical="center" wrapText="1"/>
      <protection/>
    </xf>
    <xf numFmtId="164" fontId="25" fillId="0" borderId="22" xfId="73" applyNumberFormat="1" applyFont="1" applyFill="1" applyBorder="1" applyAlignment="1">
      <alignment horizontal="right" vertical="center" wrapText="1" indent="1"/>
      <protection/>
    </xf>
    <xf numFmtId="164" fontId="26" fillId="0" borderId="49" xfId="73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2" xfId="73" applyNumberFormat="1" applyFont="1" applyFill="1" applyBorder="1" applyAlignment="1" applyProtection="1">
      <alignment vertical="center" wrapText="1"/>
      <protection locked="0"/>
    </xf>
    <xf numFmtId="164" fontId="26" fillId="0" borderId="21" xfId="73" applyNumberFormat="1" applyFont="1" applyFill="1" applyBorder="1" applyAlignment="1" applyProtection="1">
      <alignment vertical="center" wrapText="1"/>
      <protection locked="0"/>
    </xf>
    <xf numFmtId="164" fontId="26" fillId="0" borderId="23" xfId="73" applyNumberFormat="1" applyFont="1" applyFill="1" applyBorder="1" applyAlignment="1" applyProtection="1">
      <alignment vertical="center" wrapText="1"/>
      <protection locked="0"/>
    </xf>
    <xf numFmtId="164" fontId="19" fillId="0" borderId="0" xfId="73" applyNumberFormat="1" applyFont="1" applyFill="1" applyAlignment="1">
      <alignment horizontal="center" vertical="center" wrapText="1"/>
      <protection/>
    </xf>
    <xf numFmtId="0" fontId="4" fillId="0" borderId="0" xfId="79" applyFont="1" applyFill="1">
      <alignment/>
      <protection/>
    </xf>
    <xf numFmtId="0" fontId="5" fillId="0" borderId="0" xfId="79" applyFont="1" applyFill="1" applyAlignment="1">
      <alignment horizontal="centerContinuous" vertical="center"/>
      <protection/>
    </xf>
    <xf numFmtId="0" fontId="4" fillId="0" borderId="0" xfId="79" applyFont="1" applyFill="1" applyAlignment="1">
      <alignment horizontal="centerContinuous" vertical="center"/>
      <protection/>
    </xf>
    <xf numFmtId="0" fontId="19" fillId="0" borderId="0" xfId="79" applyFont="1" applyFill="1" applyAlignment="1">
      <alignment horizontal="right"/>
      <protection/>
    </xf>
    <xf numFmtId="0" fontId="20" fillId="0" borderId="77" xfId="79" applyFont="1" applyFill="1" applyBorder="1" applyAlignment="1">
      <alignment horizontal="center" vertical="center"/>
      <protection/>
    </xf>
    <xf numFmtId="0" fontId="24" fillId="37" borderId="78" xfId="79" applyFont="1" applyFill="1" applyBorder="1" applyAlignment="1">
      <alignment horizontal="center" vertical="center" wrapText="1"/>
      <protection/>
    </xf>
    <xf numFmtId="0" fontId="25" fillId="37" borderId="78" xfId="79" applyFont="1" applyFill="1" applyBorder="1" applyAlignment="1">
      <alignment horizontal="center" vertical="center" wrapText="1"/>
      <protection/>
    </xf>
    <xf numFmtId="0" fontId="25" fillId="37" borderId="79" xfId="79" applyFont="1" applyFill="1" applyBorder="1" applyAlignment="1">
      <alignment horizontal="center" vertical="center" wrapText="1"/>
      <protection/>
    </xf>
    <xf numFmtId="0" fontId="19" fillId="0" borderId="0" xfId="79" applyFont="1" applyFill="1">
      <alignment/>
      <protection/>
    </xf>
    <xf numFmtId="37" fontId="25" fillId="0" borderId="80" xfId="79" applyNumberFormat="1" applyFont="1" applyFill="1" applyBorder="1" applyAlignment="1">
      <alignment horizontal="left" vertical="center" indent="1"/>
      <protection/>
    </xf>
    <xf numFmtId="179" fontId="25" fillId="0" borderId="15" xfId="79" applyNumberFormat="1" applyFont="1" applyFill="1" applyBorder="1" applyAlignment="1">
      <alignment horizontal="right" vertical="center"/>
      <protection/>
    </xf>
    <xf numFmtId="179" fontId="25" fillId="0" borderId="16" xfId="79" applyNumberFormat="1" applyFont="1" applyFill="1" applyBorder="1" applyAlignment="1">
      <alignment vertical="center"/>
      <protection/>
    </xf>
    <xf numFmtId="179" fontId="25" fillId="0" borderId="16" xfId="79" applyNumberFormat="1" applyFont="1" applyFill="1" applyBorder="1" applyAlignment="1">
      <alignment horizontal="right" vertical="center"/>
      <protection/>
    </xf>
    <xf numFmtId="179" fontId="25" fillId="0" borderId="81" xfId="79" applyNumberFormat="1" applyFont="1" applyFill="1" applyBorder="1" applyAlignment="1">
      <alignment vertical="center"/>
      <protection/>
    </xf>
    <xf numFmtId="0" fontId="20" fillId="0" borderId="0" xfId="79" applyFont="1" applyFill="1" applyAlignment="1">
      <alignment vertical="center"/>
      <protection/>
    </xf>
    <xf numFmtId="37" fontId="26" fillId="0" borderId="82" xfId="79" applyNumberFormat="1" applyFont="1" applyFill="1" applyBorder="1" applyAlignment="1">
      <alignment horizontal="left" indent="1"/>
      <protection/>
    </xf>
    <xf numFmtId="179" fontId="26" fillId="0" borderId="20" xfId="50" applyNumberFormat="1" applyFont="1" applyFill="1" applyBorder="1" applyAlignment="1" applyProtection="1" quotePrefix="1">
      <alignment horizontal="right"/>
      <protection locked="0"/>
    </xf>
    <xf numFmtId="179" fontId="26" fillId="0" borderId="10" xfId="50" applyNumberFormat="1" applyFont="1" applyFill="1" applyBorder="1" applyAlignment="1" applyProtection="1">
      <alignment vertical="center"/>
      <protection locked="0"/>
    </xf>
    <xf numFmtId="179" fontId="26" fillId="0" borderId="10" xfId="79" applyNumberFormat="1" applyFont="1" applyFill="1" applyBorder="1">
      <alignment/>
      <protection/>
    </xf>
    <xf numFmtId="179" fontId="26" fillId="0" borderId="10" xfId="50" applyNumberFormat="1" applyFont="1" applyFill="1" applyBorder="1" applyAlignment="1" applyProtection="1" quotePrefix="1">
      <alignment horizontal="right"/>
      <protection locked="0"/>
    </xf>
    <xf numFmtId="179" fontId="26" fillId="0" borderId="83" xfId="79" applyNumberFormat="1" applyFont="1" applyFill="1" applyBorder="1">
      <alignment/>
      <protection/>
    </xf>
    <xf numFmtId="37" fontId="26" fillId="0" borderId="84" xfId="79" applyNumberFormat="1" applyFont="1" applyFill="1" applyBorder="1" applyAlignment="1">
      <alignment horizontal="left" indent="1"/>
      <protection/>
    </xf>
    <xf numFmtId="179" fontId="26" fillId="0" borderId="22" xfId="50" applyNumberFormat="1" applyFont="1" applyFill="1" applyBorder="1" applyAlignment="1" applyProtection="1">
      <alignment/>
      <protection locked="0"/>
    </xf>
    <xf numFmtId="179" fontId="26" fillId="0" borderId="21" xfId="50" applyNumberFormat="1" applyFont="1" applyFill="1" applyBorder="1" applyAlignment="1" applyProtection="1">
      <alignment vertical="center"/>
      <protection locked="0"/>
    </xf>
    <xf numFmtId="179" fontId="26" fillId="0" borderId="21" xfId="79" applyNumberFormat="1" applyFont="1" applyFill="1" applyBorder="1">
      <alignment/>
      <protection/>
    </xf>
    <xf numFmtId="179" fontId="26" fillId="0" borderId="21" xfId="50" applyNumberFormat="1" applyFont="1" applyFill="1" applyBorder="1" applyAlignment="1" applyProtection="1">
      <alignment/>
      <protection locked="0"/>
    </xf>
    <xf numFmtId="179" fontId="26" fillId="0" borderId="85" xfId="79" applyNumberFormat="1" applyFont="1" applyFill="1" applyBorder="1">
      <alignment/>
      <protection/>
    </xf>
    <xf numFmtId="179" fontId="26" fillId="0" borderId="22" xfId="79" applyNumberFormat="1" applyFont="1" applyFill="1" applyBorder="1" applyProtection="1">
      <alignment/>
      <protection locked="0"/>
    </xf>
    <xf numFmtId="179" fontId="26" fillId="0" borderId="21" xfId="79" applyNumberFormat="1" applyFont="1" applyFill="1" applyBorder="1" applyAlignment="1" applyProtection="1">
      <alignment vertical="center"/>
      <protection locked="0"/>
    </xf>
    <xf numFmtId="179" fontId="26" fillId="0" borderId="21" xfId="79" applyNumberFormat="1" applyFont="1" applyFill="1" applyBorder="1" applyProtection="1">
      <alignment/>
      <protection locked="0"/>
    </xf>
    <xf numFmtId="179" fontId="26" fillId="0" borderId="32" xfId="79" applyNumberFormat="1" applyFont="1" applyFill="1" applyBorder="1" applyProtection="1">
      <alignment/>
      <protection locked="0"/>
    </xf>
    <xf numFmtId="179" fontId="26" fillId="0" borderId="12" xfId="79" applyNumberFormat="1" applyFont="1" applyFill="1" applyBorder="1" applyAlignment="1" applyProtection="1">
      <alignment vertical="center"/>
      <protection locked="0"/>
    </xf>
    <xf numFmtId="179" fontId="26" fillId="0" borderId="12" xfId="79" applyNumberFormat="1" applyFont="1" applyFill="1" applyBorder="1">
      <alignment/>
      <protection/>
    </xf>
    <xf numFmtId="179" fontId="26" fillId="0" borderId="12" xfId="79" applyNumberFormat="1" applyFont="1" applyFill="1" applyBorder="1" applyProtection="1">
      <alignment/>
      <protection locked="0"/>
    </xf>
    <xf numFmtId="179" fontId="26" fillId="0" borderId="86" xfId="79" applyNumberFormat="1" applyFont="1" applyFill="1" applyBorder="1">
      <alignment/>
      <protection/>
    </xf>
    <xf numFmtId="179" fontId="25" fillId="0" borderId="15" xfId="79" applyNumberFormat="1" applyFont="1" applyFill="1" applyBorder="1" applyAlignment="1">
      <alignment vertical="center"/>
      <protection/>
    </xf>
    <xf numFmtId="179" fontId="26" fillId="0" borderId="20" xfId="79" applyNumberFormat="1" applyFont="1" applyFill="1" applyBorder="1" applyProtection="1">
      <alignment/>
      <protection locked="0"/>
    </xf>
    <xf numFmtId="179" fontId="26" fillId="0" borderId="10" xfId="79" applyNumberFormat="1" applyFont="1" applyFill="1" applyBorder="1" applyAlignment="1" applyProtection="1">
      <alignment vertical="center"/>
      <protection locked="0"/>
    </xf>
    <xf numFmtId="179" fontId="26" fillId="0" borderId="10" xfId="79" applyNumberFormat="1" applyFont="1" applyFill="1" applyBorder="1" applyProtection="1">
      <alignment/>
      <protection locked="0"/>
    </xf>
    <xf numFmtId="37" fontId="26" fillId="0" borderId="84" xfId="79" applyNumberFormat="1" applyFont="1" applyFill="1" applyBorder="1" applyAlignment="1">
      <alignment horizontal="left" wrapText="1" indent="1"/>
      <protection/>
    </xf>
    <xf numFmtId="0" fontId="5" fillId="0" borderId="0" xfId="79" applyFont="1" applyFill="1" applyAlignment="1">
      <alignment vertical="center"/>
      <protection/>
    </xf>
    <xf numFmtId="179" fontId="24" fillId="37" borderId="15" xfId="79" applyNumberFormat="1" applyFont="1" applyFill="1" applyBorder="1" applyAlignment="1">
      <alignment horizontal="center" vertical="center" wrapText="1"/>
      <protection/>
    </xf>
    <xf numFmtId="179" fontId="24" fillId="37" borderId="16" xfId="79" applyNumberFormat="1" applyFont="1" applyFill="1" applyBorder="1" applyAlignment="1">
      <alignment horizontal="center" vertical="center" wrapText="1"/>
      <protection/>
    </xf>
    <xf numFmtId="179" fontId="25" fillId="37" borderId="16" xfId="79" applyNumberFormat="1" applyFont="1" applyFill="1" applyBorder="1" applyAlignment="1">
      <alignment horizontal="center" vertical="center" wrapText="1"/>
      <protection/>
    </xf>
    <xf numFmtId="179" fontId="25" fillId="37" borderId="81" xfId="79" applyNumberFormat="1" applyFont="1" applyFill="1" applyBorder="1" applyAlignment="1">
      <alignment horizontal="center" vertical="center" wrapText="1"/>
      <protection/>
    </xf>
    <xf numFmtId="0" fontId="25" fillId="0" borderId="80" xfId="79" applyFont="1" applyFill="1" applyBorder="1" applyAlignment="1">
      <alignment horizontal="left" vertical="center" indent="1"/>
      <protection/>
    </xf>
    <xf numFmtId="0" fontId="26" fillId="0" borderId="84" xfId="79" applyFont="1" applyFill="1" applyBorder="1" applyAlignment="1">
      <alignment horizontal="left" indent="1"/>
      <protection/>
    </xf>
    <xf numFmtId="179" fontId="26" fillId="0" borderId="28" xfId="79" applyNumberFormat="1" applyFont="1" applyFill="1" applyBorder="1" applyAlignment="1" applyProtection="1">
      <alignment vertical="center"/>
      <protection locked="0"/>
    </xf>
    <xf numFmtId="179" fontId="26" fillId="0" borderId="28" xfId="79" applyNumberFormat="1" applyFont="1" applyFill="1" applyBorder="1">
      <alignment/>
      <protection/>
    </xf>
    <xf numFmtId="179" fontId="26" fillId="0" borderId="87" xfId="79" applyNumberFormat="1" applyFont="1" applyFill="1" applyBorder="1">
      <alignment/>
      <protection/>
    </xf>
    <xf numFmtId="0" fontId="26" fillId="0" borderId="88" xfId="79" applyFont="1" applyFill="1" applyBorder="1" applyAlignment="1">
      <alignment horizontal="left" indent="1"/>
      <protection/>
    </xf>
    <xf numFmtId="0" fontId="25" fillId="0" borderId="89" xfId="79" applyFont="1" applyFill="1" applyBorder="1" applyAlignment="1">
      <alignment horizontal="left" vertical="center" indent="1"/>
      <protection/>
    </xf>
    <xf numFmtId="179" fontId="25" fillId="0" borderId="90" xfId="79" applyNumberFormat="1" applyFont="1" applyFill="1" applyBorder="1" applyAlignment="1">
      <alignment vertical="center"/>
      <protection/>
    </xf>
    <xf numFmtId="179" fontId="25" fillId="0" borderId="91" xfId="79" applyNumberFormat="1" applyFont="1" applyFill="1" applyBorder="1" applyAlignment="1">
      <alignment vertical="center"/>
      <protection/>
    </xf>
    <xf numFmtId="179" fontId="25" fillId="0" borderId="92" xfId="79" applyNumberFormat="1" applyFont="1" applyFill="1" applyBorder="1" applyAlignment="1">
      <alignment vertical="center"/>
      <protection/>
    </xf>
    <xf numFmtId="164" fontId="19" fillId="0" borderId="0" xfId="79" applyNumberFormat="1" applyFont="1" applyFill="1" applyAlignment="1">
      <alignment vertical="center"/>
      <protection/>
    </xf>
    <xf numFmtId="0" fontId="20" fillId="0" borderId="47" xfId="79" applyFont="1" applyFill="1" applyBorder="1" applyAlignment="1">
      <alignment horizontal="center"/>
      <protection/>
    </xf>
    <xf numFmtId="0" fontId="20" fillId="37" borderId="10" xfId="79" applyFont="1" applyFill="1" applyBorder="1" applyAlignment="1">
      <alignment horizontal="center" vertical="center"/>
      <protection/>
    </xf>
    <xf numFmtId="0" fontId="20" fillId="0" borderId="0" xfId="79" applyFont="1" applyFill="1">
      <alignment/>
      <protection/>
    </xf>
    <xf numFmtId="180" fontId="26" fillId="0" borderId="37" xfId="79" applyNumberFormat="1" applyFont="1" applyFill="1" applyBorder="1" applyAlignment="1">
      <alignment horizontal="center" vertical="center"/>
      <protection/>
    </xf>
    <xf numFmtId="0" fontId="26" fillId="0" borderId="30" xfId="79" applyFont="1" applyFill="1" applyBorder="1" applyAlignment="1">
      <alignment horizontal="left" vertical="center" wrapText="1"/>
      <protection/>
    </xf>
    <xf numFmtId="179" fontId="26" fillId="0" borderId="30" xfId="79" applyNumberFormat="1" applyFont="1" applyFill="1" applyBorder="1" applyAlignment="1" applyProtection="1">
      <alignment horizontal="right" vertical="center"/>
      <protection locked="0"/>
    </xf>
    <xf numFmtId="179" fontId="26" fillId="0" borderId="38" xfId="79" applyNumberFormat="1" applyFont="1" applyFill="1" applyBorder="1" applyAlignment="1" applyProtection="1">
      <alignment horizontal="right" vertical="center"/>
      <protection locked="0"/>
    </xf>
    <xf numFmtId="0" fontId="19" fillId="0" borderId="0" xfId="79" applyFont="1" applyFill="1" applyAlignment="1">
      <alignment vertical="center"/>
      <protection/>
    </xf>
    <xf numFmtId="180" fontId="26" fillId="0" borderId="22" xfId="79" applyNumberFormat="1" applyFont="1" applyFill="1" applyBorder="1" applyAlignment="1">
      <alignment horizontal="center" vertical="center"/>
      <protection/>
    </xf>
    <xf numFmtId="0" fontId="26" fillId="0" borderId="21" xfId="79" applyFont="1" applyFill="1" applyBorder="1" applyAlignment="1">
      <alignment horizontal="left" vertical="center" wrapText="1"/>
      <protection/>
    </xf>
    <xf numFmtId="179" fontId="26" fillId="0" borderId="21" xfId="79" applyNumberFormat="1" applyFont="1" applyFill="1" applyBorder="1" applyAlignment="1" applyProtection="1">
      <alignment horizontal="right" vertical="center"/>
      <protection locked="0"/>
    </xf>
    <xf numFmtId="179" fontId="26" fillId="0" borderId="23" xfId="79" applyNumberFormat="1" applyFont="1" applyFill="1" applyBorder="1" applyAlignment="1" applyProtection="1">
      <alignment horizontal="right" vertical="center"/>
      <protection locked="0"/>
    </xf>
    <xf numFmtId="180" fontId="26" fillId="0" borderId="27" xfId="79" applyNumberFormat="1" applyFont="1" applyFill="1" applyBorder="1" applyAlignment="1">
      <alignment horizontal="center" vertical="center"/>
      <protection/>
    </xf>
    <xf numFmtId="0" fontId="26" fillId="0" borderId="28" xfId="79" applyFont="1" applyFill="1" applyBorder="1" applyAlignment="1">
      <alignment horizontal="left" vertical="center" wrapText="1"/>
      <protection/>
    </xf>
    <xf numFmtId="179" fontId="26" fillId="0" borderId="28" xfId="79" applyNumberFormat="1" applyFont="1" applyFill="1" applyBorder="1" applyAlignment="1" applyProtection="1">
      <alignment horizontal="right" vertical="center"/>
      <protection locked="0"/>
    </xf>
    <xf numFmtId="179" fontId="26" fillId="0" borderId="29" xfId="79" applyNumberFormat="1" applyFont="1" applyFill="1" applyBorder="1" applyAlignment="1" applyProtection="1">
      <alignment horizontal="right" vertical="center"/>
      <protection locked="0"/>
    </xf>
    <xf numFmtId="180" fontId="25" fillId="0" borderId="15" xfId="79" applyNumberFormat="1" applyFont="1" applyFill="1" applyBorder="1" applyAlignment="1">
      <alignment horizontal="center" vertical="center"/>
      <protection/>
    </xf>
    <xf numFmtId="0" fontId="25" fillId="0" borderId="16" xfId="79" applyFont="1" applyFill="1" applyBorder="1" applyAlignment="1">
      <alignment horizontal="left" vertical="center" wrapText="1"/>
      <protection/>
    </xf>
    <xf numFmtId="179" fontId="28" fillId="0" borderId="16" xfId="79" applyNumberFormat="1" applyFont="1" applyFill="1" applyBorder="1" applyAlignment="1">
      <alignment vertical="center"/>
      <protection/>
    </xf>
    <xf numFmtId="179" fontId="28" fillId="0" borderId="17" xfId="79" applyNumberFormat="1" applyFont="1" applyFill="1" applyBorder="1" applyAlignment="1">
      <alignment vertical="center"/>
      <protection/>
    </xf>
    <xf numFmtId="0" fontId="13" fillId="0" borderId="0" xfId="79" applyFont="1" applyFill="1" applyAlignment="1">
      <alignment vertical="center"/>
      <protection/>
    </xf>
    <xf numFmtId="179" fontId="26" fillId="0" borderId="30" xfId="79" applyNumberFormat="1" applyFont="1" applyFill="1" applyBorder="1" applyAlignment="1" applyProtection="1">
      <alignment vertical="center"/>
      <protection locked="0"/>
    </xf>
    <xf numFmtId="179" fontId="26" fillId="0" borderId="38" xfId="79" applyNumberFormat="1" applyFont="1" applyFill="1" applyBorder="1" applyAlignment="1" applyProtection="1">
      <alignment vertical="center"/>
      <protection locked="0"/>
    </xf>
    <xf numFmtId="179" fontId="26" fillId="0" borderId="29" xfId="79" applyNumberFormat="1" applyFont="1" applyFill="1" applyBorder="1" applyAlignment="1" applyProtection="1">
      <alignment vertical="center"/>
      <protection locked="0"/>
    </xf>
    <xf numFmtId="179" fontId="26" fillId="39" borderId="21" xfId="79" applyNumberFormat="1" applyFont="1" applyFill="1" applyBorder="1" applyAlignment="1" applyProtection="1">
      <alignment vertical="center"/>
      <protection/>
    </xf>
    <xf numFmtId="179" fontId="26" fillId="0" borderId="23" xfId="79" applyNumberFormat="1" applyFont="1" applyFill="1" applyBorder="1" applyAlignment="1" applyProtection="1">
      <alignment vertical="center"/>
      <protection locked="0"/>
    </xf>
    <xf numFmtId="0" fontId="26" fillId="0" borderId="21" xfId="79" applyFont="1" applyFill="1" applyBorder="1" applyAlignment="1" quotePrefix="1">
      <alignment horizontal="left" vertical="center" wrapText="1"/>
      <protection/>
    </xf>
    <xf numFmtId="0" fontId="26" fillId="0" borderId="28" xfId="79" applyFont="1" applyFill="1" applyBorder="1" applyAlignment="1" quotePrefix="1">
      <alignment horizontal="left" vertical="center" wrapText="1"/>
      <protection/>
    </xf>
    <xf numFmtId="179" fontId="28" fillId="0" borderId="16" xfId="79" applyNumberFormat="1" applyFont="1" applyFill="1" applyBorder="1" applyAlignment="1" applyProtection="1">
      <alignment vertical="center"/>
      <protection/>
    </xf>
    <xf numFmtId="179" fontId="28" fillId="0" borderId="17" xfId="79" applyNumberFormat="1" applyFont="1" applyFill="1" applyBorder="1" applyAlignment="1" applyProtection="1">
      <alignment vertical="center"/>
      <protection/>
    </xf>
    <xf numFmtId="180" fontId="25" fillId="0" borderId="20" xfId="79" applyNumberFormat="1" applyFont="1" applyFill="1" applyBorder="1" applyAlignment="1">
      <alignment horizontal="center" vertical="center"/>
      <protection/>
    </xf>
    <xf numFmtId="0" fontId="25" fillId="0" borderId="10" xfId="79" applyFont="1" applyFill="1" applyBorder="1" applyAlignment="1">
      <alignment horizontal="left" vertical="center" wrapText="1"/>
      <protection/>
    </xf>
    <xf numFmtId="179" fontId="28" fillId="0" borderId="10" xfId="79" applyNumberFormat="1" applyFont="1" applyFill="1" applyBorder="1" applyAlignment="1" applyProtection="1">
      <alignment vertical="center"/>
      <protection/>
    </xf>
    <xf numFmtId="179" fontId="28" fillId="0" borderId="11" xfId="79" applyNumberFormat="1" applyFont="1" applyFill="1" applyBorder="1" applyAlignment="1" applyProtection="1">
      <alignment vertical="center"/>
      <protection/>
    </xf>
    <xf numFmtId="180" fontId="25" fillId="0" borderId="32" xfId="79" applyNumberFormat="1" applyFont="1" applyFill="1" applyBorder="1" applyAlignment="1">
      <alignment horizontal="center" vertical="center"/>
      <protection/>
    </xf>
    <xf numFmtId="0" fontId="25" fillId="0" borderId="12" xfId="79" applyFont="1" applyFill="1" applyBorder="1" applyAlignment="1">
      <alignment horizontal="left" vertical="center" wrapText="1"/>
      <protection/>
    </xf>
    <xf numFmtId="179" fontId="28" fillId="0" borderId="12" xfId="79" applyNumberFormat="1" applyFont="1" applyFill="1" applyBorder="1" applyAlignment="1" applyProtection="1">
      <alignment vertical="center"/>
      <protection/>
    </xf>
    <xf numFmtId="179" fontId="28" fillId="0" borderId="34" xfId="79" applyNumberFormat="1" applyFont="1" applyFill="1" applyBorder="1" applyAlignment="1" applyProtection="1">
      <alignment vertical="center"/>
      <protection/>
    </xf>
    <xf numFmtId="179" fontId="26" fillId="39" borderId="28" xfId="79" applyNumberFormat="1" applyFont="1" applyFill="1" applyBorder="1" applyAlignment="1" applyProtection="1">
      <alignment vertical="center"/>
      <protection/>
    </xf>
    <xf numFmtId="180" fontId="25" fillId="0" borderId="40" xfId="79" applyNumberFormat="1" applyFont="1" applyFill="1" applyBorder="1" applyAlignment="1">
      <alignment horizontal="center" vertical="center"/>
      <protection/>
    </xf>
    <xf numFmtId="0" fontId="25" fillId="0" borderId="41" xfId="79" applyFont="1" applyFill="1" applyBorder="1" applyAlignment="1">
      <alignment horizontal="left" vertical="center" wrapText="1"/>
      <protection/>
    </xf>
    <xf numFmtId="179" fontId="28" fillId="0" borderId="42" xfId="79" applyNumberFormat="1" applyFont="1" applyFill="1" applyBorder="1" applyAlignment="1" applyProtection="1">
      <alignment vertical="center"/>
      <protection/>
    </xf>
    <xf numFmtId="180" fontId="25" fillId="0" borderId="43" xfId="79" applyNumberFormat="1" applyFont="1" applyFill="1" applyBorder="1" applyAlignment="1">
      <alignment horizontal="center" vertical="center"/>
      <protection/>
    </xf>
    <xf numFmtId="0" fontId="25" fillId="0" borderId="33" xfId="79" applyFont="1" applyFill="1" applyBorder="1" applyAlignment="1">
      <alignment horizontal="left" vertical="center" wrapText="1"/>
      <protection/>
    </xf>
    <xf numFmtId="179" fontId="28" fillId="0" borderId="33" xfId="79" applyNumberFormat="1" applyFont="1" applyFill="1" applyBorder="1" applyAlignment="1" applyProtection="1">
      <alignment vertical="center"/>
      <protection/>
    </xf>
    <xf numFmtId="179" fontId="28" fillId="0" borderId="44" xfId="79" applyNumberFormat="1" applyFont="1" applyFill="1" applyBorder="1" applyAlignment="1" applyProtection="1">
      <alignment vertical="center"/>
      <protection/>
    </xf>
    <xf numFmtId="179" fontId="28" fillId="39" borderId="33" xfId="79" applyNumberFormat="1" applyFont="1" applyFill="1" applyBorder="1" applyAlignment="1" applyProtection="1">
      <alignment vertical="center"/>
      <protection/>
    </xf>
    <xf numFmtId="0" fontId="4" fillId="0" borderId="0" xfId="73" applyFont="1" applyFill="1">
      <alignment/>
      <protection/>
    </xf>
    <xf numFmtId="0" fontId="36" fillId="0" borderId="0" xfId="79" applyFont="1" applyFill="1">
      <alignment/>
      <protection/>
    </xf>
    <xf numFmtId="0" fontId="20" fillId="0" borderId="77" xfId="79" applyFont="1" applyFill="1" applyBorder="1" applyAlignment="1">
      <alignment horizontal="center"/>
      <protection/>
    </xf>
    <xf numFmtId="0" fontId="24" fillId="37" borderId="93" xfId="79" applyFont="1" applyFill="1" applyBorder="1" applyAlignment="1" quotePrefix="1">
      <alignment horizontal="center" vertical="center" wrapText="1"/>
      <protection/>
    </xf>
    <xf numFmtId="0" fontId="24" fillId="37" borderId="94" xfId="79" applyFont="1" applyFill="1" applyBorder="1" applyAlignment="1">
      <alignment horizontal="center" vertical="center"/>
      <protection/>
    </xf>
    <xf numFmtId="0" fontId="24" fillId="37" borderId="95" xfId="79" applyFont="1" applyFill="1" applyBorder="1" applyAlignment="1">
      <alignment horizontal="center" vertical="center" wrapText="1"/>
      <protection/>
    </xf>
    <xf numFmtId="0" fontId="24" fillId="37" borderId="94" xfId="79" applyFont="1" applyFill="1" applyBorder="1" applyAlignment="1">
      <alignment horizontal="center" vertical="center" wrapText="1"/>
      <protection/>
    </xf>
    <xf numFmtId="180" fontId="26" fillId="0" borderId="20" xfId="79" applyNumberFormat="1" applyFont="1" applyFill="1" applyBorder="1" applyAlignment="1">
      <alignment horizontal="center" vertical="center"/>
      <protection/>
    </xf>
    <xf numFmtId="0" fontId="26" fillId="0" borderId="10" xfId="79" applyFont="1" applyFill="1" applyBorder="1" applyAlignment="1">
      <alignment horizontal="left" vertical="center" wrapText="1" indent="1"/>
      <protection/>
    </xf>
    <xf numFmtId="179" fontId="26" fillId="0" borderId="10" xfId="50" applyNumberFormat="1" applyFont="1" applyFill="1" applyBorder="1" applyAlignment="1" applyProtection="1">
      <alignment horizontal="right" vertical="center"/>
      <protection locked="0"/>
    </xf>
    <xf numFmtId="179" fontId="26" fillId="0" borderId="10" xfId="79" applyNumberFormat="1" applyFont="1" applyFill="1" applyBorder="1" applyAlignment="1">
      <alignment horizontal="right" vertical="center"/>
      <protection/>
    </xf>
    <xf numFmtId="179" fontId="26" fillId="0" borderId="10" xfId="50" applyNumberFormat="1" applyFont="1" applyFill="1" applyBorder="1" applyAlignment="1" applyProtection="1" quotePrefix="1">
      <alignment horizontal="right" vertical="center"/>
      <protection locked="0"/>
    </xf>
    <xf numFmtId="179" fontId="26" fillId="0" borderId="11" xfId="79" applyNumberFormat="1" applyFont="1" applyFill="1" applyBorder="1" applyAlignment="1">
      <alignment horizontal="right" vertical="center"/>
      <protection/>
    </xf>
    <xf numFmtId="0" fontId="26" fillId="0" borderId="21" xfId="79" applyFont="1" applyFill="1" applyBorder="1" applyAlignment="1" quotePrefix="1">
      <alignment horizontal="left" vertical="center" wrapText="1" indent="1"/>
      <protection/>
    </xf>
    <xf numFmtId="179" fontId="26" fillId="0" borderId="21" xfId="50" applyNumberFormat="1" applyFont="1" applyFill="1" applyBorder="1" applyAlignment="1" applyProtection="1">
      <alignment horizontal="right" vertical="center"/>
      <protection locked="0"/>
    </xf>
    <xf numFmtId="179" fontId="26" fillId="0" borderId="21" xfId="79" applyNumberFormat="1" applyFont="1" applyFill="1" applyBorder="1" applyAlignment="1">
      <alignment horizontal="right" vertical="center"/>
      <protection/>
    </xf>
    <xf numFmtId="179" fontId="26" fillId="0" borderId="21" xfId="50" applyNumberFormat="1" applyFont="1" applyFill="1" applyBorder="1" applyAlignment="1" applyProtection="1" quotePrefix="1">
      <alignment horizontal="right" vertical="center"/>
      <protection locked="0"/>
    </xf>
    <xf numFmtId="179" fontId="26" fillId="0" borderId="23" xfId="79" applyNumberFormat="1" applyFont="1" applyFill="1" applyBorder="1" applyAlignment="1">
      <alignment horizontal="right" vertical="center"/>
      <protection/>
    </xf>
    <xf numFmtId="180" fontId="26" fillId="0" borderId="25" xfId="79" applyNumberFormat="1" applyFont="1" applyFill="1" applyBorder="1" applyAlignment="1">
      <alignment horizontal="center" vertical="center"/>
      <protection/>
    </xf>
    <xf numFmtId="0" fontId="26" fillId="0" borderId="24" xfId="79" applyFont="1" applyFill="1" applyBorder="1" applyAlignment="1">
      <alignment horizontal="left" vertical="center" wrapText="1" indent="1"/>
      <protection/>
    </xf>
    <xf numFmtId="179" fontId="26" fillId="0" borderId="24" xfId="79" applyNumberFormat="1" applyFont="1" applyFill="1" applyBorder="1" applyAlignment="1" applyProtection="1">
      <alignment horizontal="right" vertical="center"/>
      <protection locked="0"/>
    </xf>
    <xf numFmtId="179" fontId="26" fillId="0" borderId="24" xfId="50" applyNumberFormat="1" applyFont="1" applyFill="1" applyBorder="1" applyAlignment="1" applyProtection="1">
      <alignment horizontal="right" vertical="center"/>
      <protection locked="0"/>
    </xf>
    <xf numFmtId="179" fontId="26" fillId="0" borderId="24" xfId="79" applyNumberFormat="1" applyFont="1" applyFill="1" applyBorder="1" applyAlignment="1">
      <alignment horizontal="right" vertical="center"/>
      <protection/>
    </xf>
    <xf numFmtId="179" fontId="26" fillId="0" borderId="24" xfId="50" applyNumberFormat="1" applyFont="1" applyFill="1" applyBorder="1" applyAlignment="1" applyProtection="1" quotePrefix="1">
      <alignment horizontal="right" vertical="center"/>
      <protection locked="0"/>
    </xf>
    <xf numFmtId="179" fontId="26" fillId="0" borderId="26" xfId="79" applyNumberFormat="1" applyFont="1" applyFill="1" applyBorder="1" applyAlignment="1">
      <alignment horizontal="right" vertical="center"/>
      <protection/>
    </xf>
    <xf numFmtId="0" fontId="25" fillId="0" borderId="16" xfId="79" applyFont="1" applyFill="1" applyBorder="1" applyAlignment="1" quotePrefix="1">
      <alignment horizontal="left" vertical="center" wrapText="1" indent="1"/>
      <protection/>
    </xf>
    <xf numFmtId="179" fontId="25" fillId="0" borderId="16" xfId="79" applyNumberFormat="1" applyFont="1" applyFill="1" applyBorder="1" applyAlignment="1" applyProtection="1">
      <alignment horizontal="right" vertical="center"/>
      <protection/>
    </xf>
    <xf numFmtId="179" fontId="25" fillId="0" borderId="17" xfId="79" applyNumberFormat="1" applyFont="1" applyFill="1" applyBorder="1" applyAlignment="1" applyProtection="1">
      <alignment horizontal="right" vertical="center"/>
      <protection/>
    </xf>
    <xf numFmtId="0" fontId="20" fillId="0" borderId="0" xfId="79" applyFont="1" applyFill="1" applyBorder="1" applyAlignment="1">
      <alignment vertical="center"/>
      <protection/>
    </xf>
    <xf numFmtId="0" fontId="26" fillId="0" borderId="30" xfId="79" applyFont="1" applyFill="1" applyBorder="1" applyAlignment="1" quotePrefix="1">
      <alignment horizontal="left" vertical="center" wrapText="1" indent="1"/>
      <protection/>
    </xf>
    <xf numFmtId="179" fontId="26" fillId="0" borderId="30" xfId="50" applyNumberFormat="1" applyFont="1" applyFill="1" applyBorder="1" applyAlignment="1" applyProtection="1">
      <alignment horizontal="right" vertical="center"/>
      <protection locked="0"/>
    </xf>
    <xf numFmtId="179" fontId="26" fillId="0" borderId="30" xfId="79" applyNumberFormat="1" applyFont="1" applyFill="1" applyBorder="1" applyAlignment="1">
      <alignment horizontal="right" vertical="center"/>
      <protection/>
    </xf>
    <xf numFmtId="179" fontId="26" fillId="0" borderId="30" xfId="50" applyNumberFormat="1" applyFont="1" applyFill="1" applyBorder="1" applyAlignment="1" applyProtection="1" quotePrefix="1">
      <alignment horizontal="right" vertical="center"/>
      <protection locked="0"/>
    </xf>
    <xf numFmtId="179" fontId="26" fillId="0" borderId="38" xfId="79" applyNumberFormat="1" applyFont="1" applyFill="1" applyBorder="1" applyAlignment="1">
      <alignment horizontal="right" vertical="center"/>
      <protection/>
    </xf>
    <xf numFmtId="0" fontId="26" fillId="0" borderId="28" xfId="79" applyFont="1" applyFill="1" applyBorder="1" applyAlignment="1" quotePrefix="1">
      <alignment horizontal="left" vertical="center" wrapText="1" indent="1"/>
      <protection/>
    </xf>
    <xf numFmtId="179" fontId="26" fillId="0" borderId="28" xfId="50" applyNumberFormat="1" applyFont="1" applyFill="1" applyBorder="1" applyAlignment="1" applyProtection="1">
      <alignment horizontal="right" vertical="center"/>
      <protection locked="0"/>
    </xf>
    <xf numFmtId="179" fontId="26" fillId="0" borderId="28" xfId="79" applyNumberFormat="1" applyFont="1" applyFill="1" applyBorder="1" applyAlignment="1">
      <alignment horizontal="right" vertical="center"/>
      <protection/>
    </xf>
    <xf numFmtId="179" fontId="26" fillId="0" borderId="28" xfId="50" applyNumberFormat="1" applyFont="1" applyFill="1" applyBorder="1" applyAlignment="1" applyProtection="1" quotePrefix="1">
      <alignment horizontal="right" vertical="center"/>
      <protection locked="0"/>
    </xf>
    <xf numFmtId="179" fontId="26" fillId="0" borderId="29" xfId="79" applyNumberFormat="1" applyFont="1" applyFill="1" applyBorder="1" applyAlignment="1">
      <alignment horizontal="right" vertical="center"/>
      <protection/>
    </xf>
    <xf numFmtId="0" fontId="25" fillId="0" borderId="16" xfId="79" applyFont="1" applyFill="1" applyBorder="1" applyAlignment="1">
      <alignment horizontal="left" vertical="center" wrapText="1" indent="1"/>
      <protection/>
    </xf>
    <xf numFmtId="0" fontId="19" fillId="0" borderId="0" xfId="79" applyFont="1" applyFill="1" applyBorder="1" applyAlignment="1">
      <alignment vertical="center"/>
      <protection/>
    </xf>
    <xf numFmtId="0" fontId="26" fillId="0" borderId="24" xfId="79" applyFont="1" applyFill="1" applyBorder="1" applyAlignment="1" quotePrefix="1">
      <alignment horizontal="left" vertical="center" wrapText="1" indent="1"/>
      <protection/>
    </xf>
    <xf numFmtId="179" fontId="25" fillId="0" borderId="17" xfId="79" applyNumberFormat="1" applyFont="1" applyFill="1" applyBorder="1" applyAlignment="1">
      <alignment horizontal="right" vertical="center"/>
      <protection/>
    </xf>
    <xf numFmtId="0" fontId="26" fillId="0" borderId="30" xfId="79" applyFont="1" applyFill="1" applyBorder="1" applyAlignment="1">
      <alignment horizontal="left" vertical="center" wrapText="1" indent="1"/>
      <protection/>
    </xf>
    <xf numFmtId="180" fontId="26" fillId="0" borderId="32" xfId="79" applyNumberFormat="1" applyFont="1" applyFill="1" applyBorder="1" applyAlignment="1">
      <alignment horizontal="center" vertical="center"/>
      <protection/>
    </xf>
    <xf numFmtId="0" fontId="26" fillId="0" borderId="12" xfId="79" applyFont="1" applyFill="1" applyBorder="1" applyAlignment="1" quotePrefix="1">
      <alignment horizontal="left" vertical="center" wrapText="1" indent="1"/>
      <protection/>
    </xf>
    <xf numFmtId="179" fontId="26" fillId="0" borderId="12" xfId="50" applyNumberFormat="1" applyFont="1" applyFill="1" applyBorder="1" applyAlignment="1" applyProtection="1">
      <alignment horizontal="right" vertical="center"/>
      <protection locked="0"/>
    </xf>
    <xf numFmtId="179" fontId="26" fillId="0" borderId="12" xfId="79" applyNumberFormat="1" applyFont="1" applyFill="1" applyBorder="1" applyAlignment="1">
      <alignment horizontal="right" vertical="center"/>
      <protection/>
    </xf>
    <xf numFmtId="179" fontId="26" fillId="0" borderId="12" xfId="50" applyNumberFormat="1" applyFont="1" applyFill="1" applyBorder="1" applyAlignment="1" applyProtection="1" quotePrefix="1">
      <alignment horizontal="right" vertical="center"/>
      <protection locked="0"/>
    </xf>
    <xf numFmtId="179" fontId="26" fillId="0" borderId="34" xfId="79" applyNumberFormat="1" applyFont="1" applyFill="1" applyBorder="1" applyAlignment="1">
      <alignment horizontal="right" vertical="center"/>
      <protection/>
    </xf>
    <xf numFmtId="0" fontId="24" fillId="37" borderId="40" xfId="79" applyFont="1" applyFill="1" applyBorder="1" applyAlignment="1" quotePrefix="1">
      <alignment horizontal="center" vertical="center" wrapText="1"/>
      <protection/>
    </xf>
    <xf numFmtId="0" fontId="24" fillId="37" borderId="17" xfId="79" applyFont="1" applyFill="1" applyBorder="1" applyAlignment="1">
      <alignment horizontal="center" vertical="center"/>
      <protection/>
    </xf>
    <xf numFmtId="0" fontId="24" fillId="37" borderId="40" xfId="79" applyFont="1" applyFill="1" applyBorder="1" applyAlignment="1">
      <alignment horizontal="center" vertical="center" wrapText="1"/>
      <protection/>
    </xf>
    <xf numFmtId="0" fontId="24" fillId="37" borderId="41" xfId="79" applyFont="1" applyFill="1" applyBorder="1" applyAlignment="1">
      <alignment horizontal="center" vertical="center" wrapText="1"/>
      <protection/>
    </xf>
    <xf numFmtId="0" fontId="24" fillId="37" borderId="42" xfId="79" applyFont="1" applyFill="1" applyBorder="1" applyAlignment="1">
      <alignment horizontal="center" vertical="center" wrapText="1"/>
      <protection/>
    </xf>
    <xf numFmtId="0" fontId="24" fillId="37" borderId="69" xfId="79" applyFont="1" applyFill="1" applyBorder="1" applyAlignment="1">
      <alignment horizontal="center" vertical="center" wrapText="1"/>
      <protection/>
    </xf>
    <xf numFmtId="0" fontId="19" fillId="0" borderId="49" xfId="79" applyFont="1" applyFill="1" applyBorder="1" applyAlignment="1">
      <alignment horizontal="right" vertical="center"/>
      <protection/>
    </xf>
    <xf numFmtId="180" fontId="26" fillId="0" borderId="20" xfId="79" applyNumberFormat="1" applyFont="1" applyFill="1" applyBorder="1" applyAlignment="1">
      <alignment horizontal="center" vertical="center" wrapText="1"/>
      <protection/>
    </xf>
    <xf numFmtId="0" fontId="26" fillId="0" borderId="70" xfId="79" applyFont="1" applyFill="1" applyBorder="1" applyAlignment="1">
      <alignment horizontal="left" vertical="center" wrapText="1"/>
      <protection/>
    </xf>
    <xf numFmtId="179" fontId="26" fillId="0" borderId="20" xfId="79" applyNumberFormat="1" applyFont="1" applyFill="1" applyBorder="1" applyAlignment="1" applyProtection="1">
      <alignment vertical="center"/>
      <protection locked="0"/>
    </xf>
    <xf numFmtId="179" fontId="26" fillId="0" borderId="70" xfId="79" applyNumberFormat="1" applyFont="1" applyFill="1" applyBorder="1" applyAlignment="1">
      <alignment vertical="center"/>
      <protection/>
    </xf>
    <xf numFmtId="179" fontId="26" fillId="0" borderId="11" xfId="79" applyNumberFormat="1" applyFont="1" applyFill="1" applyBorder="1" applyAlignment="1">
      <alignment vertical="center"/>
      <protection/>
    </xf>
    <xf numFmtId="180" fontId="26" fillId="0" borderId="22" xfId="79" applyNumberFormat="1" applyFont="1" applyFill="1" applyBorder="1" applyAlignment="1">
      <alignment horizontal="center" vertical="center" wrapText="1"/>
      <protection/>
    </xf>
    <xf numFmtId="0" fontId="26" fillId="0" borderId="50" xfId="79" applyFont="1" applyFill="1" applyBorder="1" applyAlignment="1">
      <alignment horizontal="left" vertical="center" wrapText="1"/>
      <protection/>
    </xf>
    <xf numFmtId="179" fontId="26" fillId="0" borderId="22" xfId="79" applyNumberFormat="1" applyFont="1" applyFill="1" applyBorder="1" applyAlignment="1" applyProtection="1">
      <alignment vertical="center"/>
      <protection locked="0"/>
    </xf>
    <xf numFmtId="179" fontId="26" fillId="0" borderId="50" xfId="79" applyNumberFormat="1" applyFont="1" applyFill="1" applyBorder="1" applyAlignment="1">
      <alignment vertical="center"/>
      <protection/>
    </xf>
    <xf numFmtId="179" fontId="26" fillId="0" borderId="23" xfId="79" applyNumberFormat="1" applyFont="1" applyFill="1" applyBorder="1" applyAlignment="1">
      <alignment vertical="center"/>
      <protection/>
    </xf>
    <xf numFmtId="180" fontId="26" fillId="0" borderId="27" xfId="79" applyNumberFormat="1" applyFont="1" applyFill="1" applyBorder="1" applyAlignment="1">
      <alignment horizontal="center" vertical="center" wrapText="1"/>
      <protection/>
    </xf>
    <xf numFmtId="0" fontId="26" fillId="0" borderId="57" xfId="79" applyFont="1" applyFill="1" applyBorder="1" applyAlignment="1">
      <alignment horizontal="left" vertical="center" wrapText="1"/>
      <protection/>
    </xf>
    <xf numFmtId="179" fontId="26" fillId="0" borderId="27" xfId="79" applyNumberFormat="1" applyFont="1" applyFill="1" applyBorder="1" applyAlignment="1" applyProtection="1">
      <alignment vertical="center"/>
      <protection locked="0"/>
    </xf>
    <xf numFmtId="179" fontId="26" fillId="0" borderId="57" xfId="79" applyNumberFormat="1" applyFont="1" applyFill="1" applyBorder="1" applyAlignment="1">
      <alignment vertical="center"/>
      <protection/>
    </xf>
    <xf numFmtId="179" fontId="26" fillId="0" borderId="29" xfId="79" applyNumberFormat="1" applyFont="1" applyFill="1" applyBorder="1" applyAlignment="1">
      <alignment vertical="center"/>
      <protection/>
    </xf>
    <xf numFmtId="180" fontId="25" fillId="0" borderId="15" xfId="79" applyNumberFormat="1" applyFont="1" applyFill="1" applyBorder="1" applyAlignment="1">
      <alignment horizontal="center" vertical="center" wrapText="1"/>
      <protection/>
    </xf>
    <xf numFmtId="0" fontId="25" fillId="0" borderId="74" xfId="79" applyFont="1" applyFill="1" applyBorder="1" applyAlignment="1">
      <alignment horizontal="left" vertical="center" wrapText="1"/>
      <protection/>
    </xf>
    <xf numFmtId="179" fontId="25" fillId="0" borderId="15" xfId="79" applyNumberFormat="1" applyFont="1" applyFill="1" applyBorder="1" applyAlignment="1" applyProtection="1">
      <alignment vertical="center"/>
      <protection/>
    </xf>
    <xf numFmtId="179" fontId="25" fillId="0" borderId="16" xfId="79" applyNumberFormat="1" applyFont="1" applyFill="1" applyBorder="1" applyAlignment="1" applyProtection="1">
      <alignment vertical="center"/>
      <protection/>
    </xf>
    <xf numFmtId="179" fontId="25" fillId="0" borderId="74" xfId="79" applyNumberFormat="1" applyFont="1" applyFill="1" applyBorder="1" applyAlignment="1" applyProtection="1">
      <alignment vertical="center"/>
      <protection/>
    </xf>
    <xf numFmtId="179" fontId="25" fillId="0" borderId="17" xfId="79" applyNumberFormat="1" applyFont="1" applyFill="1" applyBorder="1" applyAlignment="1" applyProtection="1">
      <alignment vertical="center"/>
      <protection/>
    </xf>
    <xf numFmtId="180" fontId="26" fillId="0" borderId="37" xfId="79" applyNumberFormat="1" applyFont="1" applyFill="1" applyBorder="1" applyAlignment="1">
      <alignment horizontal="center" vertical="center" wrapText="1"/>
      <protection/>
    </xf>
    <xf numFmtId="0" fontId="26" fillId="0" borderId="55" xfId="79" applyFont="1" applyFill="1" applyBorder="1" applyAlignment="1">
      <alignment horizontal="left" vertical="center" wrapText="1"/>
      <protection/>
    </xf>
    <xf numFmtId="179" fontId="26" fillId="0" borderId="37" xfId="79" applyNumberFormat="1" applyFont="1" applyFill="1" applyBorder="1" applyAlignment="1" applyProtection="1">
      <alignment vertical="center"/>
      <protection locked="0"/>
    </xf>
    <xf numFmtId="179" fontId="26" fillId="0" borderId="55" xfId="79" applyNumberFormat="1" applyFont="1" applyFill="1" applyBorder="1" applyAlignment="1">
      <alignment vertical="center"/>
      <protection/>
    </xf>
    <xf numFmtId="179" fontId="26" fillId="0" borderId="38" xfId="79" applyNumberFormat="1" applyFont="1" applyFill="1" applyBorder="1" applyAlignment="1">
      <alignment vertical="center"/>
      <protection/>
    </xf>
    <xf numFmtId="0" fontId="26" fillId="0" borderId="57" xfId="79" applyFont="1" applyFill="1" applyBorder="1" applyAlignment="1" quotePrefix="1">
      <alignment horizontal="left" vertical="center" wrapText="1"/>
      <protection/>
    </xf>
    <xf numFmtId="0" fontId="25" fillId="0" borderId="74" xfId="79" applyFont="1" applyFill="1" applyBorder="1" applyAlignment="1" quotePrefix="1">
      <alignment horizontal="left" vertical="center" wrapText="1"/>
      <protection/>
    </xf>
    <xf numFmtId="0" fontId="19" fillId="0" borderId="49" xfId="79" applyFont="1" applyFill="1" applyBorder="1" applyAlignment="1">
      <alignment horizontal="right"/>
      <protection/>
    </xf>
    <xf numFmtId="0" fontId="26" fillId="0" borderId="55" xfId="79" applyFont="1" applyFill="1" applyBorder="1" applyAlignment="1">
      <alignment vertical="center" wrapText="1"/>
      <protection/>
    </xf>
    <xf numFmtId="0" fontId="26" fillId="0" borderId="37" xfId="79" applyFont="1" applyFill="1" applyBorder="1" applyAlignment="1" applyProtection="1">
      <alignment vertical="center"/>
      <protection locked="0"/>
    </xf>
    <xf numFmtId="0" fontId="26" fillId="0" borderId="30" xfId="79" applyFont="1" applyFill="1" applyBorder="1" applyAlignment="1" applyProtection="1">
      <alignment vertical="center"/>
      <protection locked="0"/>
    </xf>
    <xf numFmtId="0" fontId="26" fillId="0" borderId="50" xfId="79" applyFont="1" applyFill="1" applyBorder="1" applyAlignment="1">
      <alignment vertical="center" wrapText="1"/>
      <protection/>
    </xf>
    <xf numFmtId="0" fontId="26" fillId="0" borderId="22" xfId="79" applyFont="1" applyFill="1" applyBorder="1" applyAlignment="1" applyProtection="1">
      <alignment vertical="center"/>
      <protection locked="0"/>
    </xf>
    <xf numFmtId="0" fontId="26" fillId="0" borderId="21" xfId="79" applyFont="1" applyFill="1" applyBorder="1" applyAlignment="1" applyProtection="1">
      <alignment vertical="center"/>
      <protection locked="0"/>
    </xf>
    <xf numFmtId="0" fontId="26" fillId="0" borderId="57" xfId="79" applyFont="1" applyFill="1" applyBorder="1" applyAlignment="1">
      <alignment vertical="center" wrapText="1"/>
      <protection/>
    </xf>
    <xf numFmtId="0" fontId="26" fillId="0" borderId="27" xfId="79" applyFont="1" applyFill="1" applyBorder="1" applyAlignment="1" applyProtection="1">
      <alignment vertical="center"/>
      <protection locked="0"/>
    </xf>
    <xf numFmtId="0" fontId="26" fillId="0" borderId="28" xfId="79" applyFont="1" applyFill="1" applyBorder="1" applyAlignment="1" applyProtection="1">
      <alignment vertical="center"/>
      <protection locked="0"/>
    </xf>
    <xf numFmtId="0" fontId="25" fillId="0" borderId="74" xfId="79" applyFont="1" applyFill="1" applyBorder="1" applyAlignment="1">
      <alignment vertical="center" wrapText="1"/>
      <protection/>
    </xf>
    <xf numFmtId="179" fontId="25" fillId="0" borderId="74" xfId="79" applyNumberFormat="1" applyFont="1" applyFill="1" applyBorder="1" applyAlignment="1">
      <alignment vertical="center"/>
      <protection/>
    </xf>
    <xf numFmtId="179" fontId="25" fillId="0" borderId="17" xfId="79" applyNumberFormat="1" applyFont="1" applyFill="1" applyBorder="1" applyAlignment="1">
      <alignment vertical="center"/>
      <protection/>
    </xf>
    <xf numFmtId="0" fontId="25" fillId="0" borderId="15" xfId="79" applyFont="1" applyFill="1" applyBorder="1" applyAlignment="1" applyProtection="1">
      <alignment vertical="center"/>
      <protection locked="0"/>
    </xf>
    <xf numFmtId="0" fontId="25" fillId="0" borderId="16" xfId="79" applyFont="1" applyFill="1" applyBorder="1" applyAlignment="1" applyProtection="1">
      <alignment vertical="center"/>
      <protection locked="0"/>
    </xf>
    <xf numFmtId="179" fontId="26" fillId="0" borderId="74" xfId="79" applyNumberFormat="1" applyFont="1" applyFill="1" applyBorder="1" applyAlignment="1">
      <alignment vertical="center"/>
      <protection/>
    </xf>
    <xf numFmtId="179" fontId="26" fillId="0" borderId="17" xfId="79" applyNumberFormat="1" applyFont="1" applyFill="1" applyBorder="1" applyAlignment="1">
      <alignment vertical="center"/>
      <protection/>
    </xf>
    <xf numFmtId="0" fontId="19" fillId="0" borderId="68" xfId="79" applyFont="1" applyFill="1" applyBorder="1" applyAlignment="1">
      <alignment horizontal="right"/>
      <protection/>
    </xf>
    <xf numFmtId="179" fontId="25" fillId="0" borderId="43" xfId="79" applyNumberFormat="1" applyFont="1" applyFill="1" applyBorder="1" applyAlignment="1">
      <alignment vertical="center"/>
      <protection/>
    </xf>
    <xf numFmtId="179" fontId="25" fillId="0" borderId="33" xfId="79" applyNumberFormat="1" applyFont="1" applyFill="1" applyBorder="1" applyAlignment="1">
      <alignment vertical="center"/>
      <protection/>
    </xf>
    <xf numFmtId="179" fontId="25" fillId="0" borderId="96" xfId="79" applyNumberFormat="1" applyFont="1" applyFill="1" applyBorder="1" applyAlignment="1">
      <alignment vertical="center"/>
      <protection/>
    </xf>
    <xf numFmtId="179" fontId="25" fillId="0" borderId="44" xfId="79" applyNumberFormat="1" applyFont="1" applyFill="1" applyBorder="1" applyAlignment="1">
      <alignment vertical="center"/>
      <protection/>
    </xf>
    <xf numFmtId="0" fontId="19" fillId="0" borderId="0" xfId="69" applyFont="1" applyAlignment="1">
      <alignment horizontal="right"/>
      <protection/>
    </xf>
    <xf numFmtId="0" fontId="12" fillId="0" borderId="0" xfId="69" applyFont="1" applyAlignment="1">
      <alignment horizontal="center"/>
      <protection/>
    </xf>
    <xf numFmtId="0" fontId="19" fillId="0" borderId="0" xfId="69" applyFont="1">
      <alignment/>
      <protection/>
    </xf>
    <xf numFmtId="0" fontId="4" fillId="0" borderId="0" xfId="69" applyFont="1">
      <alignment/>
      <protection/>
    </xf>
    <xf numFmtId="0" fontId="11" fillId="0" borderId="0" xfId="69" applyFont="1">
      <alignment/>
      <protection/>
    </xf>
    <xf numFmtId="0" fontId="11" fillId="0" borderId="0" xfId="69" applyFont="1" applyBorder="1" applyAlignment="1">
      <alignment horizontal="right"/>
      <protection/>
    </xf>
    <xf numFmtId="0" fontId="37" fillId="0" borderId="0" xfId="69" applyFont="1" applyBorder="1" applyAlignment="1">
      <alignment horizontal="right"/>
      <protection/>
    </xf>
    <xf numFmtId="0" fontId="38" fillId="0" borderId="47" xfId="69" applyFont="1" applyBorder="1" applyAlignment="1">
      <alignment horizontal="center"/>
      <protection/>
    </xf>
    <xf numFmtId="0" fontId="20" fillId="0" borderId="47" xfId="69" applyFont="1" applyBorder="1" applyAlignment="1">
      <alignment horizontal="center"/>
      <protection/>
    </xf>
    <xf numFmtId="0" fontId="4" fillId="37" borderId="42" xfId="69" applyFont="1" applyFill="1" applyBorder="1" applyAlignment="1">
      <alignment horizontal="center" vertical="center" wrapText="1"/>
      <protection/>
    </xf>
    <xf numFmtId="0" fontId="4" fillId="37" borderId="38" xfId="69" applyFont="1" applyFill="1" applyBorder="1" applyAlignment="1">
      <alignment horizontal="center" vertical="center" wrapText="1"/>
      <protection/>
    </xf>
    <xf numFmtId="0" fontId="19" fillId="0" borderId="49" xfId="69" applyFont="1" applyBorder="1" applyAlignment="1">
      <alignment horizontal="right"/>
      <protection/>
    </xf>
    <xf numFmtId="0" fontId="4" fillId="0" borderId="52" xfId="69" applyFont="1" applyBorder="1" applyAlignment="1">
      <alignment horizontal="left"/>
      <protection/>
    </xf>
    <xf numFmtId="0" fontId="4" fillId="0" borderId="46" xfId="69" applyFont="1" applyBorder="1" applyAlignment="1">
      <alignment horizontal="left"/>
      <protection/>
    </xf>
    <xf numFmtId="3" fontId="4" fillId="0" borderId="23" xfId="69" applyNumberFormat="1" applyFont="1" applyBorder="1" applyAlignment="1">
      <alignment horizontal="right"/>
      <protection/>
    </xf>
    <xf numFmtId="0" fontId="5" fillId="0" borderId="22" xfId="69" applyFont="1" applyBorder="1" applyAlignment="1">
      <alignment horizontal="center"/>
      <protection/>
    </xf>
    <xf numFmtId="3" fontId="5" fillId="0" borderId="23" xfId="44" applyNumberFormat="1" applyFont="1" applyBorder="1" applyAlignment="1">
      <alignment horizontal="right"/>
    </xf>
    <xf numFmtId="0" fontId="20" fillId="0" borderId="0" xfId="69" applyFont="1">
      <alignment/>
      <protection/>
    </xf>
    <xf numFmtId="49" fontId="4" fillId="0" borderId="22" xfId="69" applyNumberFormat="1" applyFont="1" applyBorder="1" applyAlignment="1">
      <alignment horizontal="center"/>
      <protection/>
    </xf>
    <xf numFmtId="3" fontId="4" fillId="0" borderId="23" xfId="44" applyNumberFormat="1" applyFont="1" applyBorder="1" applyAlignment="1">
      <alignment horizontal="right"/>
    </xf>
    <xf numFmtId="49" fontId="5" fillId="0" borderId="22" xfId="69" applyNumberFormat="1" applyFont="1" applyBorder="1" applyAlignment="1">
      <alignment horizontal="center"/>
      <protection/>
    </xf>
    <xf numFmtId="49" fontId="4" fillId="0" borderId="27" xfId="69" applyNumberFormat="1" applyFont="1" applyBorder="1" applyAlignment="1">
      <alignment horizontal="center"/>
      <protection/>
    </xf>
    <xf numFmtId="49" fontId="5" fillId="0" borderId="25" xfId="69" applyNumberFormat="1" applyFont="1" applyBorder="1" applyAlignment="1">
      <alignment horizontal="center"/>
      <protection/>
    </xf>
    <xf numFmtId="3" fontId="5" fillId="0" borderId="26" xfId="44" applyNumberFormat="1" applyFont="1" applyBorder="1" applyAlignment="1">
      <alignment horizontal="right"/>
    </xf>
    <xf numFmtId="0" fontId="20" fillId="0" borderId="0" xfId="69" applyFont="1" applyBorder="1">
      <alignment/>
      <protection/>
    </xf>
    <xf numFmtId="0" fontId="19" fillId="0" borderId="68" xfId="69" applyFont="1" applyBorder="1" applyAlignment="1">
      <alignment horizontal="right"/>
      <protection/>
    </xf>
    <xf numFmtId="49" fontId="4" fillId="0" borderId="32" xfId="69" applyNumberFormat="1" applyFont="1" applyBorder="1" applyAlignment="1">
      <alignment horizontal="center"/>
      <protection/>
    </xf>
    <xf numFmtId="3" fontId="30" fillId="0" borderId="34" xfId="44" applyNumberFormat="1" applyFont="1" applyBorder="1" applyAlignment="1">
      <alignment horizontal="right"/>
    </xf>
    <xf numFmtId="49" fontId="19" fillId="0" borderId="0" xfId="69" applyNumberFormat="1" applyFont="1" applyBorder="1" applyAlignment="1">
      <alignment horizontal="center"/>
      <protection/>
    </xf>
    <xf numFmtId="0" fontId="20" fillId="0" borderId="0" xfId="69" applyFont="1" applyBorder="1" applyAlignment="1">
      <alignment horizontal="left"/>
      <protection/>
    </xf>
    <xf numFmtId="0" fontId="19" fillId="0" borderId="0" xfId="69" applyFont="1" applyBorder="1">
      <alignment/>
      <protection/>
    </xf>
    <xf numFmtId="3" fontId="5" fillId="0" borderId="23" xfId="69" applyNumberFormat="1" applyFont="1" applyBorder="1" applyAlignment="1">
      <alignment horizontal="right"/>
      <protection/>
    </xf>
    <xf numFmtId="49" fontId="4" fillId="0" borderId="22" xfId="69" applyNumberFormat="1" applyFont="1" applyBorder="1" applyAlignment="1">
      <alignment horizontal="center" vertical="center"/>
      <protection/>
    </xf>
    <xf numFmtId="49" fontId="5" fillId="0" borderId="22" xfId="69" applyNumberFormat="1" applyFont="1" applyBorder="1" applyAlignment="1">
      <alignment horizontal="center" vertical="center"/>
      <protection/>
    </xf>
    <xf numFmtId="49" fontId="4" fillId="0" borderId="27" xfId="69" applyNumberFormat="1" applyFont="1" applyBorder="1" applyAlignment="1">
      <alignment horizontal="center" vertical="center"/>
      <protection/>
    </xf>
    <xf numFmtId="3" fontId="4" fillId="0" borderId="29" xfId="44" applyNumberFormat="1" applyFont="1" applyBorder="1" applyAlignment="1">
      <alignment horizontal="right"/>
    </xf>
    <xf numFmtId="49" fontId="5" fillId="0" borderId="32" xfId="69" applyNumberFormat="1" applyFont="1" applyBorder="1" applyAlignment="1">
      <alignment horizontal="center" vertical="center"/>
      <protection/>
    </xf>
    <xf numFmtId="0" fontId="5" fillId="0" borderId="0" xfId="69" applyFont="1">
      <alignment/>
      <protection/>
    </xf>
    <xf numFmtId="49" fontId="4" fillId="0" borderId="25" xfId="69" applyNumberFormat="1" applyFont="1" applyBorder="1" applyAlignment="1">
      <alignment horizontal="center"/>
      <protection/>
    </xf>
    <xf numFmtId="49" fontId="4" fillId="0" borderId="0" xfId="69" applyNumberFormat="1" applyFont="1" applyBorder="1" applyAlignment="1">
      <alignment horizontal="center"/>
      <protection/>
    </xf>
    <xf numFmtId="0" fontId="5" fillId="0" borderId="0" xfId="69" applyFont="1" applyBorder="1" applyAlignment="1">
      <alignment horizontal="left"/>
      <protection/>
    </xf>
    <xf numFmtId="0" fontId="4" fillId="0" borderId="0" xfId="69" applyFont="1" applyBorder="1">
      <alignment/>
      <protection/>
    </xf>
    <xf numFmtId="10" fontId="13" fillId="0" borderId="42" xfId="78" applyNumberFormat="1" applyFont="1" applyFill="1" applyBorder="1" applyAlignment="1" applyProtection="1">
      <alignment horizontal="right" vertical="center" wrapText="1"/>
      <protection/>
    </xf>
    <xf numFmtId="10" fontId="13" fillId="0" borderId="17" xfId="78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78" applyNumberFormat="1" applyFont="1" applyFill="1" applyBorder="1" applyAlignment="1" applyProtection="1">
      <alignment horizontal="right" vertical="center" wrapText="1"/>
      <protection locked="0"/>
    </xf>
    <xf numFmtId="10" fontId="13" fillId="0" borderId="17" xfId="78" applyNumberFormat="1" applyFont="1" applyFill="1" applyBorder="1" applyAlignment="1" applyProtection="1">
      <alignment horizontal="right" vertical="center" wrapText="1"/>
      <protection/>
    </xf>
    <xf numFmtId="10" fontId="7" fillId="0" borderId="11" xfId="78" applyNumberFormat="1" applyFont="1" applyFill="1" applyBorder="1" applyAlignment="1" applyProtection="1">
      <alignment horizontal="right" vertical="center" wrapText="1"/>
      <protection locked="0"/>
    </xf>
    <xf numFmtId="10" fontId="7" fillId="0" borderId="26" xfId="78" applyNumberFormat="1" applyFont="1" applyFill="1" applyBorder="1" applyAlignment="1" applyProtection="1">
      <alignment horizontal="right" vertical="center" wrapText="1"/>
      <protection locked="0"/>
    </xf>
    <xf numFmtId="10" fontId="7" fillId="0" borderId="44" xfId="78" applyNumberFormat="1" applyFont="1" applyFill="1" applyBorder="1" applyAlignment="1" applyProtection="1">
      <alignment horizontal="right" vertical="center" wrapText="1"/>
      <protection locked="0"/>
    </xf>
    <xf numFmtId="10" fontId="13" fillId="0" borderId="44" xfId="78" applyNumberFormat="1" applyFont="1" applyFill="1" applyBorder="1" applyAlignment="1" applyProtection="1">
      <alignment horizontal="right" vertical="center" wrapText="1"/>
      <protection locked="0"/>
    </xf>
    <xf numFmtId="10" fontId="7" fillId="0" borderId="38" xfId="78" applyNumberFormat="1" applyFont="1" applyFill="1" applyBorder="1" applyAlignment="1" applyProtection="1">
      <alignment horizontal="right" vertical="center" wrapText="1"/>
      <protection locked="0"/>
    </xf>
    <xf numFmtId="10" fontId="7" fillId="0" borderId="29" xfId="78" applyNumberFormat="1" applyFont="1" applyFill="1" applyBorder="1" applyAlignment="1" applyProtection="1">
      <alignment horizontal="right" vertical="center" wrapText="1"/>
      <protection locked="0"/>
    </xf>
    <xf numFmtId="10" fontId="6" fillId="0" borderId="38" xfId="78" applyNumberFormat="1" applyFont="1" applyFill="1" applyBorder="1" applyAlignment="1" applyProtection="1">
      <alignment horizontal="right" vertical="center" wrapText="1"/>
      <protection/>
    </xf>
    <xf numFmtId="10" fontId="6" fillId="0" borderId="23" xfId="78" applyNumberFormat="1" applyFont="1" applyFill="1" applyBorder="1" applyAlignment="1" applyProtection="1">
      <alignment horizontal="right" vertical="center" wrapText="1"/>
      <protection/>
    </xf>
    <xf numFmtId="10" fontId="13" fillId="0" borderId="23" xfId="78" applyNumberFormat="1" applyFont="1" applyFill="1" applyBorder="1" applyAlignment="1" applyProtection="1">
      <alignment horizontal="right" vertical="center" wrapText="1"/>
      <protection locked="0"/>
    </xf>
    <xf numFmtId="10" fontId="14" fillId="0" borderId="17" xfId="78" applyNumberFormat="1" applyFont="1" applyFill="1" applyBorder="1" applyAlignment="1" applyProtection="1">
      <alignment horizontal="right" vertical="center" wrapText="1"/>
      <protection/>
    </xf>
    <xf numFmtId="10" fontId="6" fillId="0" borderId="11" xfId="78" applyNumberFormat="1" applyFont="1" applyFill="1" applyBorder="1" applyAlignment="1" applyProtection="1">
      <alignment horizontal="right" vertical="center" wrapText="1"/>
      <protection/>
    </xf>
    <xf numFmtId="10" fontId="6" fillId="0" borderId="29" xfId="78" applyNumberFormat="1" applyFont="1" applyFill="1" applyBorder="1" applyAlignment="1" applyProtection="1">
      <alignment horizontal="right" vertical="center" wrapText="1"/>
      <protection/>
    </xf>
    <xf numFmtId="10" fontId="7" fillId="0" borderId="34" xfId="78" applyNumberFormat="1" applyFont="1" applyFill="1" applyBorder="1" applyAlignment="1" applyProtection="1">
      <alignment horizontal="right" vertical="center" wrapText="1"/>
      <protection locked="0"/>
    </xf>
    <xf numFmtId="10" fontId="13" fillId="0" borderId="42" xfId="78" applyNumberFormat="1" applyFont="1" applyFill="1" applyBorder="1" applyAlignment="1" applyProtection="1">
      <alignment vertical="center" wrapText="1"/>
      <protection/>
    </xf>
    <xf numFmtId="10" fontId="7" fillId="0" borderId="11" xfId="78" applyNumberFormat="1" applyFont="1" applyFill="1" applyBorder="1" applyAlignment="1" applyProtection="1">
      <alignment vertical="center" wrapText="1"/>
      <protection locked="0"/>
    </xf>
    <xf numFmtId="10" fontId="7" fillId="0" borderId="23" xfId="78" applyNumberFormat="1" applyFont="1" applyFill="1" applyBorder="1" applyAlignment="1" applyProtection="1">
      <alignment vertical="center" wrapText="1"/>
      <protection locked="0"/>
    </xf>
    <xf numFmtId="10" fontId="7" fillId="0" borderId="29" xfId="78" applyNumberFormat="1" applyFont="1" applyFill="1" applyBorder="1" applyAlignment="1" applyProtection="1">
      <alignment vertical="center" wrapText="1"/>
      <protection locked="0"/>
    </xf>
    <xf numFmtId="10" fontId="7" fillId="0" borderId="34" xfId="78" applyNumberFormat="1" applyFont="1" applyFill="1" applyBorder="1" applyAlignment="1" applyProtection="1">
      <alignment vertical="center" wrapText="1"/>
      <protection locked="0"/>
    </xf>
    <xf numFmtId="10" fontId="13" fillId="0" borderId="17" xfId="78" applyNumberFormat="1" applyFont="1" applyFill="1" applyBorder="1" applyAlignment="1" applyProtection="1">
      <alignment vertical="center" wrapText="1"/>
      <protection/>
    </xf>
    <xf numFmtId="10" fontId="7" fillId="0" borderId="38" xfId="78" applyNumberFormat="1" applyFont="1" applyFill="1" applyBorder="1" applyAlignment="1" applyProtection="1">
      <alignment vertical="center" wrapText="1"/>
      <protection locked="0"/>
    </xf>
    <xf numFmtId="10" fontId="13" fillId="0" borderId="17" xfId="78" applyNumberFormat="1" applyFont="1" applyFill="1" applyBorder="1" applyAlignment="1" applyProtection="1">
      <alignment vertical="center" wrapText="1"/>
      <protection locked="0"/>
    </xf>
    <xf numFmtId="10" fontId="6" fillId="0" borderId="23" xfId="78" applyNumberFormat="1" applyFont="1" applyFill="1" applyBorder="1" applyAlignment="1" applyProtection="1">
      <alignment vertical="center" wrapText="1"/>
      <protection/>
    </xf>
    <xf numFmtId="10" fontId="7" fillId="0" borderId="26" xfId="78" applyNumberFormat="1" applyFont="1" applyFill="1" applyBorder="1" applyAlignment="1" applyProtection="1">
      <alignment vertical="center" wrapText="1"/>
      <protection locked="0"/>
    </xf>
    <xf numFmtId="10" fontId="7" fillId="33" borderId="34" xfId="78" applyNumberFormat="1" applyFont="1" applyFill="1" applyBorder="1" applyAlignment="1" applyProtection="1">
      <alignment horizontal="right" vertical="center" wrapText="1"/>
      <protection locked="0"/>
    </xf>
    <xf numFmtId="10" fontId="13" fillId="33" borderId="44" xfId="78" applyNumberFormat="1" applyFont="1" applyFill="1" applyBorder="1" applyAlignment="1" applyProtection="1">
      <alignment horizontal="right" vertical="center" wrapText="1"/>
      <protection locked="0"/>
    </xf>
    <xf numFmtId="10" fontId="7" fillId="0" borderId="11" xfId="78" applyNumberFormat="1" applyFont="1" applyFill="1" applyBorder="1" applyAlignment="1" applyProtection="1">
      <alignment horizontal="right" vertical="center" wrapText="1"/>
      <protection/>
    </xf>
    <xf numFmtId="10" fontId="7" fillId="0" borderId="23" xfId="78" applyNumberFormat="1" applyFont="1" applyFill="1" applyBorder="1" applyAlignment="1" applyProtection="1">
      <alignment horizontal="right" vertical="center" wrapText="1"/>
      <protection/>
    </xf>
    <xf numFmtId="10" fontId="7" fillId="0" borderId="26" xfId="78" applyNumberFormat="1" applyFont="1" applyFill="1" applyBorder="1" applyAlignment="1" applyProtection="1">
      <alignment horizontal="right" vertical="center" wrapText="1"/>
      <protection/>
    </xf>
    <xf numFmtId="10" fontId="7" fillId="0" borderId="29" xfId="78" applyNumberFormat="1" applyFont="1" applyFill="1" applyBorder="1" applyAlignment="1" applyProtection="1">
      <alignment horizontal="right" vertical="center" wrapText="1"/>
      <protection/>
    </xf>
    <xf numFmtId="10" fontId="7" fillId="0" borderId="34" xfId="78" applyNumberFormat="1" applyFont="1" applyFill="1" applyBorder="1" applyAlignment="1" applyProtection="1">
      <alignment horizontal="right" vertical="center" wrapText="1"/>
      <protection/>
    </xf>
    <xf numFmtId="10" fontId="4" fillId="0" borderId="30" xfId="0" applyNumberFormat="1" applyFont="1" applyFill="1" applyBorder="1" applyAlignment="1" applyProtection="1">
      <alignment vertical="center" wrapText="1"/>
      <protection locked="0"/>
    </xf>
    <xf numFmtId="10" fontId="4" fillId="0" borderId="21" xfId="0" applyNumberFormat="1" applyFont="1" applyFill="1" applyBorder="1" applyAlignment="1" applyProtection="1">
      <alignment vertical="center" wrapText="1"/>
      <protection locked="0"/>
    </xf>
    <xf numFmtId="10" fontId="4" fillId="0" borderId="50" xfId="0" applyNumberFormat="1" applyFont="1" applyFill="1" applyBorder="1" applyAlignment="1" applyProtection="1">
      <alignment vertical="center" wrapText="1"/>
      <protection locked="0"/>
    </xf>
    <xf numFmtId="10" fontId="4" fillId="0" borderId="24" xfId="0" applyNumberFormat="1" applyFont="1" applyFill="1" applyBorder="1" applyAlignment="1" applyProtection="1">
      <alignment vertical="center" wrapText="1"/>
      <protection locked="0"/>
    </xf>
    <xf numFmtId="10" fontId="5" fillId="0" borderId="16" xfId="0" applyNumberFormat="1" applyFont="1" applyFill="1" applyBorder="1" applyAlignment="1" applyProtection="1">
      <alignment vertical="center" wrapText="1"/>
      <protection/>
    </xf>
    <xf numFmtId="10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38" xfId="0" applyNumberFormat="1" applyFont="1" applyFill="1" applyBorder="1" applyAlignment="1" applyProtection="1">
      <alignment vertical="center" wrapText="1"/>
      <protection locked="0"/>
    </xf>
    <xf numFmtId="10" fontId="4" fillId="0" borderId="23" xfId="0" applyNumberFormat="1" applyFont="1" applyFill="1" applyBorder="1" applyAlignment="1" applyProtection="1">
      <alignment vertical="center" wrapText="1"/>
      <protection locked="0"/>
    </xf>
    <xf numFmtId="10" fontId="4" fillId="0" borderId="26" xfId="0" applyNumberFormat="1" applyFont="1" applyFill="1" applyBorder="1" applyAlignment="1" applyProtection="1">
      <alignment vertical="center" wrapText="1"/>
      <protection locked="0"/>
    </xf>
    <xf numFmtId="10" fontId="5" fillId="0" borderId="17" xfId="0" applyNumberFormat="1" applyFont="1" applyFill="1" applyBorder="1" applyAlignment="1" applyProtection="1">
      <alignment vertical="center" wrapText="1"/>
      <protection/>
    </xf>
    <xf numFmtId="10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1" xfId="0" applyNumberFormat="1" applyFont="1" applyBorder="1" applyAlignment="1" applyProtection="1">
      <alignment horizontal="right" vertical="center" indent="1"/>
      <protection locked="0"/>
    </xf>
    <xf numFmtId="10" fontId="4" fillId="0" borderId="23" xfId="0" applyNumberFormat="1" applyFont="1" applyBorder="1" applyAlignment="1" applyProtection="1">
      <alignment horizontal="right" vertical="center" indent="1"/>
      <protection locked="0"/>
    </xf>
    <xf numFmtId="10" fontId="4" fillId="0" borderId="63" xfId="0" applyNumberFormat="1" applyFont="1" applyBorder="1" applyAlignment="1" applyProtection="1">
      <alignment horizontal="right" vertical="center" indent="1"/>
      <protection locked="0"/>
    </xf>
    <xf numFmtId="10" fontId="5" fillId="0" borderId="17" xfId="0" applyNumberFormat="1" applyFont="1" applyFill="1" applyBorder="1" applyAlignment="1" applyProtection="1">
      <alignment horizontal="right" vertical="center" indent="1"/>
      <protection/>
    </xf>
    <xf numFmtId="10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6" xfId="0" applyNumberFormat="1" applyFont="1" applyFill="1" applyBorder="1" applyAlignment="1">
      <alignment vertical="center" wrapText="1"/>
    </xf>
    <xf numFmtId="10" fontId="4" fillId="0" borderId="59" xfId="0" applyNumberFormat="1" applyFont="1" applyFill="1" applyBorder="1" applyAlignment="1" applyProtection="1">
      <alignment vertical="center" wrapText="1"/>
      <protection locked="0"/>
    </xf>
    <xf numFmtId="10" fontId="4" fillId="0" borderId="60" xfId="0" applyNumberFormat="1" applyFont="1" applyFill="1" applyBorder="1" applyAlignment="1" applyProtection="1">
      <alignment vertical="center" wrapText="1"/>
      <protection locked="0"/>
    </xf>
    <xf numFmtId="10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31" xfId="0" applyNumberFormat="1" applyFont="1" applyFill="1" applyBorder="1" applyAlignment="1" applyProtection="1">
      <alignment vertical="center" wrapText="1"/>
      <protection/>
    </xf>
    <xf numFmtId="10" fontId="5" fillId="0" borderId="31" xfId="0" applyNumberFormat="1" applyFont="1" applyFill="1" applyBorder="1" applyAlignment="1">
      <alignment vertical="center" wrapText="1"/>
    </xf>
    <xf numFmtId="10" fontId="20" fillId="34" borderId="21" xfId="69" applyNumberFormat="1" applyFont="1" applyFill="1" applyBorder="1">
      <alignment/>
      <protection/>
    </xf>
    <xf numFmtId="10" fontId="19" fillId="0" borderId="21" xfId="69" applyNumberFormat="1" applyBorder="1">
      <alignment/>
      <protection/>
    </xf>
    <xf numFmtId="10" fontId="20" fillId="34" borderId="21" xfId="69" applyNumberFormat="1" applyFont="1" applyFill="1" applyBorder="1" applyAlignment="1">
      <alignment horizontal="right" vertical="center" wrapText="1"/>
      <protection/>
    </xf>
    <xf numFmtId="10" fontId="19" fillId="0" borderId="21" xfId="69" applyNumberFormat="1" applyFill="1" applyBorder="1">
      <alignment/>
      <protection/>
    </xf>
    <xf numFmtId="10" fontId="5" fillId="34" borderId="21" xfId="69" applyNumberFormat="1" applyFont="1" applyFill="1" applyBorder="1">
      <alignment/>
      <protection/>
    </xf>
    <xf numFmtId="10" fontId="5" fillId="0" borderId="58" xfId="0" applyNumberFormat="1" applyFont="1" applyFill="1" applyBorder="1" applyAlignment="1" applyProtection="1">
      <alignment horizontal="center" vertical="center" wrapText="1"/>
      <protection/>
    </xf>
    <xf numFmtId="10" fontId="5" fillId="0" borderId="17" xfId="0" applyNumberFormat="1" applyFont="1" applyFill="1" applyBorder="1" applyAlignment="1" applyProtection="1">
      <alignment vertical="center" wrapText="1"/>
      <protection locked="0"/>
    </xf>
    <xf numFmtId="10" fontId="9" fillId="0" borderId="11" xfId="0" applyNumberFormat="1" applyFont="1" applyFill="1" applyBorder="1" applyAlignment="1" applyProtection="1">
      <alignment vertical="center" wrapText="1"/>
      <protection/>
    </xf>
    <xf numFmtId="10" fontId="9" fillId="0" borderId="23" xfId="0" applyNumberFormat="1" applyFont="1" applyFill="1" applyBorder="1" applyAlignment="1" applyProtection="1">
      <alignment vertical="center" wrapText="1"/>
      <protection/>
    </xf>
    <xf numFmtId="10" fontId="4" fillId="0" borderId="29" xfId="0" applyNumberFormat="1" applyFont="1" applyFill="1" applyBorder="1" applyAlignment="1" applyProtection="1">
      <alignment vertical="center" wrapText="1"/>
      <protection locked="0"/>
    </xf>
    <xf numFmtId="10" fontId="5" fillId="0" borderId="26" xfId="0" applyNumberFormat="1" applyFont="1" applyFill="1" applyBorder="1" applyAlignment="1" applyProtection="1">
      <alignment vertical="center" wrapText="1"/>
      <protection locked="0"/>
    </xf>
    <xf numFmtId="10" fontId="8" fillId="0" borderId="31" xfId="0" applyNumberFormat="1" applyFont="1" applyFill="1" applyBorder="1" applyAlignment="1" applyProtection="1">
      <alignment vertical="center" wrapText="1"/>
      <protection/>
    </xf>
    <xf numFmtId="10" fontId="5" fillId="0" borderId="31" xfId="0" applyNumberFormat="1" applyFont="1" applyFill="1" applyBorder="1" applyAlignment="1" applyProtection="1">
      <alignment vertical="center" wrapText="1"/>
      <protection/>
    </xf>
    <xf numFmtId="10" fontId="4" fillId="0" borderId="61" xfId="0" applyNumberFormat="1" applyFont="1" applyFill="1" applyBorder="1" applyAlignment="1" applyProtection="1">
      <alignment vertical="center" wrapText="1"/>
      <protection locked="0"/>
    </xf>
    <xf numFmtId="10" fontId="5" fillId="0" borderId="31" xfId="0" applyNumberFormat="1" applyFont="1" applyFill="1" applyBorder="1" applyAlignment="1" applyProtection="1">
      <alignment vertical="center" wrapText="1"/>
      <protection locked="0"/>
    </xf>
    <xf numFmtId="10" fontId="5" fillId="0" borderId="0" xfId="0" applyNumberFormat="1" applyFont="1" applyFill="1" applyBorder="1" applyAlignment="1" applyProtection="1">
      <alignment vertical="center" wrapText="1"/>
      <protection/>
    </xf>
    <xf numFmtId="10" fontId="5" fillId="0" borderId="31" xfId="0" applyNumberFormat="1" applyFont="1" applyFill="1" applyBorder="1" applyAlignment="1" applyProtection="1">
      <alignment horizontal="center" vertical="center" wrapText="1"/>
      <protection/>
    </xf>
    <xf numFmtId="10" fontId="8" fillId="0" borderId="17" xfId="0" applyNumberFormat="1" applyFont="1" applyFill="1" applyBorder="1" applyAlignment="1" applyProtection="1">
      <alignment vertical="center" wrapText="1"/>
      <protection/>
    </xf>
    <xf numFmtId="10" fontId="4" fillId="0" borderId="34" xfId="0" applyNumberFormat="1" applyFont="1" applyFill="1" applyBorder="1" applyAlignment="1" applyProtection="1">
      <alignment vertical="center" wrapText="1"/>
      <protection locked="0"/>
    </xf>
    <xf numFmtId="10" fontId="4" fillId="0" borderId="11" xfId="0" applyNumberFormat="1" applyFont="1" applyFill="1" applyBorder="1" applyAlignment="1" applyProtection="1">
      <alignment vertical="center" wrapText="1"/>
      <protection locked="0"/>
    </xf>
    <xf numFmtId="10" fontId="4" fillId="0" borderId="0" xfId="0" applyNumberFormat="1" applyFont="1" applyFill="1" applyAlignment="1" applyProtection="1">
      <alignment vertical="center" wrapText="1"/>
      <protection/>
    </xf>
    <xf numFmtId="10" fontId="4" fillId="0" borderId="62" xfId="0" applyNumberFormat="1" applyFont="1" applyFill="1" applyBorder="1" applyAlignment="1" applyProtection="1">
      <alignment vertical="center" wrapText="1"/>
      <protection locked="0"/>
    </xf>
    <xf numFmtId="10" fontId="5" fillId="0" borderId="34" xfId="0" applyNumberFormat="1" applyFont="1" applyFill="1" applyBorder="1" applyAlignment="1" applyProtection="1">
      <alignment vertical="center" wrapText="1"/>
      <protection locked="0"/>
    </xf>
    <xf numFmtId="0" fontId="25" fillId="0" borderId="74" xfId="79" applyFont="1" applyFill="1" applyBorder="1" applyAlignment="1">
      <alignment horizontal="left" vertical="center" indent="1"/>
      <protection/>
    </xf>
    <xf numFmtId="0" fontId="26" fillId="0" borderId="70" xfId="79" applyFont="1" applyFill="1" applyBorder="1" applyAlignment="1">
      <alignment horizontal="left" indent="3"/>
      <protection/>
    </xf>
    <xf numFmtId="0" fontId="26" fillId="0" borderId="50" xfId="79" applyFont="1" applyFill="1" applyBorder="1" applyAlignment="1">
      <alignment horizontal="left" indent="3"/>
      <protection/>
    </xf>
    <xf numFmtId="0" fontId="24" fillId="0" borderId="74" xfId="79" applyFont="1" applyFill="1" applyBorder="1" applyAlignment="1">
      <alignment horizontal="left" vertical="center" indent="1"/>
      <protection/>
    </xf>
    <xf numFmtId="0" fontId="25" fillId="0" borderId="74" xfId="79" applyFont="1" applyFill="1" applyBorder="1" applyAlignment="1" quotePrefix="1">
      <alignment horizontal="left" vertical="center" indent="1"/>
      <protection/>
    </xf>
    <xf numFmtId="0" fontId="26" fillId="0" borderId="97" xfId="79" applyFont="1" applyFill="1" applyBorder="1" applyAlignment="1">
      <alignment horizontal="left" indent="3"/>
      <protection/>
    </xf>
    <xf numFmtId="0" fontId="24" fillId="0" borderId="98" xfId="79" applyFont="1" applyFill="1" applyBorder="1" applyAlignment="1">
      <alignment horizontal="left" vertical="center" indent="1"/>
      <protection/>
    </xf>
    <xf numFmtId="179" fontId="26" fillId="0" borderId="32" xfId="79" applyNumberFormat="1" applyFont="1" applyFill="1" applyBorder="1" applyAlignment="1" applyProtection="1">
      <alignment vertical="center"/>
      <protection locked="0"/>
    </xf>
    <xf numFmtId="0" fontId="19" fillId="0" borderId="56" xfId="69" applyFont="1" applyBorder="1" applyAlignment="1" quotePrefix="1">
      <alignment horizontal="center" vertical="center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5" fillId="0" borderId="35" xfId="78" applyFont="1" applyFill="1" applyBorder="1" applyAlignment="1" applyProtection="1">
      <alignment horizontal="left" vertical="center" wrapText="1" indent="1"/>
      <protection/>
    </xf>
    <xf numFmtId="49" fontId="13" fillId="0" borderId="25" xfId="78" applyNumberFormat="1" applyFont="1" applyFill="1" applyBorder="1" applyAlignment="1" applyProtection="1">
      <alignment horizontal="left" vertical="center" wrapText="1" indent="1"/>
      <protection/>
    </xf>
    <xf numFmtId="0" fontId="13" fillId="0" borderId="24" xfId="78" applyFont="1" applyFill="1" applyBorder="1" applyAlignment="1" applyProtection="1">
      <alignment horizontal="left" vertical="center" wrapText="1" indent="2"/>
      <protection/>
    </xf>
    <xf numFmtId="164" fontId="13" fillId="0" borderId="26" xfId="78" applyNumberFormat="1" applyFont="1" applyFill="1" applyBorder="1" applyAlignment="1" applyProtection="1">
      <alignment horizontal="right" vertical="center" wrapText="1"/>
      <protection locked="0"/>
    </xf>
    <xf numFmtId="10" fontId="13" fillId="0" borderId="26" xfId="78" applyNumberFormat="1" applyFont="1" applyFill="1" applyBorder="1" applyAlignment="1" applyProtection="1">
      <alignment horizontal="right" vertical="center" wrapText="1"/>
      <protection locked="0"/>
    </xf>
    <xf numFmtId="164" fontId="4" fillId="0" borderId="68" xfId="0" applyNumberFormat="1" applyFont="1" applyFill="1" applyBorder="1" applyAlignment="1">
      <alignment horizontal="left" vertical="center" wrapText="1" indent="1"/>
    </xf>
    <xf numFmtId="164" fontId="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Fill="1" applyBorder="1" applyAlignment="1" applyProtection="1">
      <alignment vertical="center" wrapText="1"/>
      <protection locked="0"/>
    </xf>
    <xf numFmtId="10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0" fontId="4" fillId="0" borderId="99" xfId="0" applyFont="1" applyBorder="1" applyAlignment="1" applyProtection="1">
      <alignment horizontal="left" vertical="center" wrapText="1" indent="1"/>
      <protection locked="0"/>
    </xf>
    <xf numFmtId="10" fontId="4" fillId="0" borderId="34" xfId="0" applyNumberFormat="1" applyFont="1" applyBorder="1" applyAlignment="1" applyProtection="1">
      <alignment horizontal="right" vertical="center" indent="1"/>
      <protection locked="0"/>
    </xf>
    <xf numFmtId="0" fontId="4" fillId="0" borderId="56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wrapText="1" indent="1"/>
      <protection locked="0"/>
    </xf>
    <xf numFmtId="3" fontId="4" fillId="0" borderId="29" xfId="0" applyNumberFormat="1" applyFont="1" applyBorder="1" applyAlignment="1" applyProtection="1">
      <alignment horizontal="right" vertical="center" indent="1"/>
      <protection locked="0"/>
    </xf>
    <xf numFmtId="10" fontId="4" fillId="0" borderId="29" xfId="0" applyNumberFormat="1" applyFont="1" applyBorder="1" applyAlignment="1" applyProtection="1">
      <alignment horizontal="right" vertical="center" indent="1"/>
      <protection locked="0"/>
    </xf>
    <xf numFmtId="37" fontId="19" fillId="0" borderId="100" xfId="71" applyNumberFormat="1" applyFont="1" applyBorder="1" applyAlignment="1">
      <alignment horizontal="right"/>
      <protection/>
    </xf>
    <xf numFmtId="3" fontId="20" fillId="0" borderId="16" xfId="71" applyNumberFormat="1" applyFont="1" applyBorder="1" applyAlignment="1">
      <alignment vertical="center"/>
      <protection/>
    </xf>
    <xf numFmtId="3" fontId="20" fillId="0" borderId="30" xfId="71" applyNumberFormat="1" applyFont="1" applyBorder="1" applyAlignment="1">
      <alignment vertical="center"/>
      <protection/>
    </xf>
    <xf numFmtId="164" fontId="14" fillId="0" borderId="39" xfId="78" applyNumberFormat="1" applyFont="1" applyFill="1" applyBorder="1" applyAlignment="1" applyProtection="1">
      <alignment horizontal="left" vertical="center"/>
      <protection/>
    </xf>
    <xf numFmtId="0" fontId="13" fillId="0" borderId="0" xfId="78" applyFont="1" applyFill="1" applyAlignment="1">
      <alignment horizontal="center" wrapText="1"/>
      <protection/>
    </xf>
    <xf numFmtId="0" fontId="16" fillId="0" borderId="0" xfId="78" applyFont="1" applyFill="1" applyBorder="1" applyAlignment="1" applyProtection="1">
      <alignment horizontal="left" vertical="center" wrapText="1"/>
      <protection/>
    </xf>
    <xf numFmtId="164" fontId="13" fillId="0" borderId="0" xfId="78" applyNumberFormat="1" applyFont="1" applyFill="1" applyBorder="1" applyAlignment="1" applyProtection="1">
      <alignment horizontal="center" vertical="center"/>
      <protection/>
    </xf>
    <xf numFmtId="0" fontId="16" fillId="0" borderId="76" xfId="78" applyFont="1" applyFill="1" applyBorder="1" applyAlignment="1" applyProtection="1">
      <alignment horizontal="left" vertical="center" wrapText="1"/>
      <protection/>
    </xf>
    <xf numFmtId="0" fontId="13" fillId="0" borderId="0" xfId="78" applyFont="1" applyFill="1" applyAlignment="1">
      <alignment horizontal="center"/>
      <protection/>
    </xf>
    <xf numFmtId="37" fontId="31" fillId="0" borderId="0" xfId="71" applyNumberFormat="1" applyFont="1" applyAlignment="1">
      <alignment horizontal="center"/>
      <protection/>
    </xf>
    <xf numFmtId="37" fontId="31" fillId="0" borderId="0" xfId="71" applyNumberFormat="1" applyFont="1" applyAlignment="1">
      <alignment horizontal="center" vertical="center"/>
      <protection/>
    </xf>
    <xf numFmtId="37" fontId="19" fillId="0" borderId="64" xfId="71" applyNumberFormat="1" applyFont="1" applyBorder="1" applyAlignment="1">
      <alignment horizontal="right"/>
      <protection/>
    </xf>
    <xf numFmtId="37" fontId="19" fillId="0" borderId="51" xfId="71" applyNumberFormat="1" applyFont="1" applyBorder="1" applyAlignment="1">
      <alignment horizontal="right"/>
      <protection/>
    </xf>
    <xf numFmtId="37" fontId="19" fillId="0" borderId="48" xfId="71" applyNumberFormat="1" applyFont="1" applyBorder="1" applyAlignment="1">
      <alignment horizontal="right"/>
      <protection/>
    </xf>
    <xf numFmtId="37" fontId="19" fillId="0" borderId="64" xfId="71" applyNumberFormat="1" applyFont="1" applyBorder="1" applyAlignment="1">
      <alignment horizontal="center"/>
      <protection/>
    </xf>
    <xf numFmtId="37" fontId="19" fillId="0" borderId="51" xfId="71" applyNumberFormat="1" applyFont="1" applyBorder="1" applyAlignment="1">
      <alignment horizontal="center"/>
      <protection/>
    </xf>
    <xf numFmtId="37" fontId="19" fillId="0" borderId="48" xfId="71" applyNumberFormat="1" applyFont="1" applyBorder="1" applyAlignment="1">
      <alignment horizontal="center"/>
      <protection/>
    </xf>
    <xf numFmtId="37" fontId="26" fillId="0" borderId="70" xfId="71" applyNumberFormat="1" applyFont="1" applyBorder="1" applyAlignment="1">
      <alignment horizontal="center" wrapText="1"/>
      <protection/>
    </xf>
    <xf numFmtId="37" fontId="26" fillId="0" borderId="71" xfId="71" applyNumberFormat="1" applyFont="1" applyBorder="1" applyAlignment="1">
      <alignment horizontal="center" wrapText="1"/>
      <protection/>
    </xf>
    <xf numFmtId="37" fontId="32" fillId="0" borderId="14" xfId="71" applyNumberFormat="1" applyFont="1" applyBorder="1" applyAlignment="1">
      <alignment horizontal="center"/>
      <protection/>
    </xf>
    <xf numFmtId="37" fontId="32" fillId="0" borderId="31" xfId="71" applyNumberFormat="1" applyFont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 textRotation="180" wrapText="1"/>
    </xf>
    <xf numFmtId="164" fontId="5" fillId="37" borderId="64" xfId="0" applyNumberFormat="1" applyFont="1" applyFill="1" applyBorder="1" applyAlignment="1">
      <alignment horizontal="center" vertical="center" wrapText="1"/>
    </xf>
    <xf numFmtId="164" fontId="5" fillId="37" borderId="65" xfId="0" applyNumberFormat="1" applyFont="1" applyFill="1" applyBorder="1" applyAlignment="1">
      <alignment horizontal="center" vertical="center" wrapText="1"/>
    </xf>
    <xf numFmtId="164" fontId="5" fillId="37" borderId="14" xfId="0" applyNumberFormat="1" applyFont="1" applyFill="1" applyBorder="1" applyAlignment="1">
      <alignment horizontal="center" vertical="center" wrapText="1"/>
    </xf>
    <xf numFmtId="164" fontId="5" fillId="37" borderId="3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right"/>
      <protection/>
    </xf>
    <xf numFmtId="0" fontId="5" fillId="0" borderId="14" xfId="0" applyFont="1" applyBorder="1" applyAlignment="1" applyProtection="1">
      <alignment horizontal="left" vertical="center" indent="2"/>
      <protection/>
    </xf>
    <xf numFmtId="0" fontId="5" fillId="0" borderId="35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37" borderId="101" xfId="0" applyNumberFormat="1" applyFont="1" applyFill="1" applyBorder="1" applyAlignment="1">
      <alignment horizontal="center" vertical="center" wrapText="1"/>
    </xf>
    <xf numFmtId="164" fontId="5" fillId="37" borderId="68" xfId="0" applyNumberFormat="1" applyFont="1" applyFill="1" applyBorder="1" applyAlignment="1">
      <alignment horizontal="center" vertical="center" wrapText="1"/>
    </xf>
    <xf numFmtId="0" fontId="20" fillId="35" borderId="21" xfId="69" applyFont="1" applyFill="1" applyBorder="1" applyAlignment="1">
      <alignment horizontal="center" vertical="center" wrapText="1"/>
      <protection/>
    </xf>
    <xf numFmtId="0" fontId="19" fillId="0" borderId="21" xfId="69" applyFont="1" applyBorder="1" applyAlignment="1">
      <alignment horizontal="left" wrapText="1"/>
      <protection/>
    </xf>
    <xf numFmtId="0" fontId="19" fillId="0" borderId="21" xfId="69" applyBorder="1" applyAlignment="1">
      <alignment horizontal="center"/>
      <protection/>
    </xf>
    <xf numFmtId="0" fontId="20" fillId="0" borderId="21" xfId="69" applyFont="1" applyBorder="1" applyAlignment="1">
      <alignment horizontal="center"/>
      <protection/>
    </xf>
    <xf numFmtId="0" fontId="5" fillId="35" borderId="57" xfId="69" applyFont="1" applyFill="1" applyBorder="1" applyAlignment="1">
      <alignment horizontal="center" vertical="center" wrapText="1"/>
      <protection/>
    </xf>
    <xf numFmtId="0" fontId="5" fillId="35" borderId="19" xfId="69" applyFont="1" applyFill="1" applyBorder="1" applyAlignment="1">
      <alignment horizontal="center" vertical="center" wrapText="1"/>
      <protection/>
    </xf>
    <xf numFmtId="0" fontId="5" fillId="35" borderId="56" xfId="69" applyFont="1" applyFill="1" applyBorder="1" applyAlignment="1">
      <alignment horizontal="center" vertical="center" wrapText="1"/>
      <protection/>
    </xf>
    <xf numFmtId="0" fontId="5" fillId="35" borderId="97" xfId="69" applyFont="1" applyFill="1" applyBorder="1" applyAlignment="1">
      <alignment horizontal="center" vertical="center" wrapText="1"/>
      <protection/>
    </xf>
    <xf numFmtId="0" fontId="5" fillId="35" borderId="0" xfId="69" applyFont="1" applyFill="1" applyBorder="1" applyAlignment="1">
      <alignment horizontal="center" vertical="center" wrapText="1"/>
      <protection/>
    </xf>
    <xf numFmtId="0" fontId="5" fillId="35" borderId="72" xfId="69" applyFont="1" applyFill="1" applyBorder="1" applyAlignment="1">
      <alignment horizontal="center" vertical="center" wrapText="1"/>
      <protection/>
    </xf>
    <xf numFmtId="0" fontId="5" fillId="35" borderId="55" xfId="69" applyFont="1" applyFill="1" applyBorder="1" applyAlignment="1">
      <alignment horizontal="center" vertical="center" wrapText="1"/>
      <protection/>
    </xf>
    <xf numFmtId="0" fontId="5" fillId="35" borderId="54" xfId="69" applyFont="1" applyFill="1" applyBorder="1" applyAlignment="1">
      <alignment horizontal="center" vertical="center" wrapText="1"/>
      <protection/>
    </xf>
    <xf numFmtId="0" fontId="5" fillId="35" borderId="53" xfId="69" applyFont="1" applyFill="1" applyBorder="1" applyAlignment="1">
      <alignment horizontal="center" vertical="center" wrapText="1"/>
      <protection/>
    </xf>
    <xf numFmtId="0" fontId="19" fillId="0" borderId="21" xfId="69" applyBorder="1" applyAlignment="1">
      <alignment horizontal="left" wrapText="1"/>
      <protection/>
    </xf>
    <xf numFmtId="0" fontId="20" fillId="35" borderId="21" xfId="69" applyFont="1" applyFill="1" applyBorder="1" applyAlignment="1">
      <alignment horizontal="center" vertical="center"/>
      <protection/>
    </xf>
    <xf numFmtId="0" fontId="20" fillId="37" borderId="21" xfId="69" applyFont="1" applyFill="1" applyBorder="1" applyAlignment="1">
      <alignment horizontal="center" wrapText="1"/>
      <protection/>
    </xf>
    <xf numFmtId="0" fontId="20" fillId="37" borderId="50" xfId="69" applyFont="1" applyFill="1" applyBorder="1" applyAlignment="1">
      <alignment horizontal="center" wrapText="1"/>
      <protection/>
    </xf>
    <xf numFmtId="0" fontId="20" fillId="37" borderId="52" xfId="69" applyFont="1" applyFill="1" applyBorder="1" applyAlignment="1">
      <alignment horizontal="center" wrapText="1"/>
      <protection/>
    </xf>
    <xf numFmtId="0" fontId="20" fillId="37" borderId="46" xfId="69" applyFont="1" applyFill="1" applyBorder="1" applyAlignment="1">
      <alignment horizontal="center" wrapText="1"/>
      <protection/>
    </xf>
    <xf numFmtId="0" fontId="19" fillId="0" borderId="21" xfId="69" applyFill="1" applyBorder="1" applyAlignment="1">
      <alignment horizontal="left" wrapText="1"/>
      <protection/>
    </xf>
    <xf numFmtId="0" fontId="19" fillId="0" borderId="50" xfId="69" applyFill="1" applyBorder="1" applyAlignment="1">
      <alignment horizontal="left" wrapText="1"/>
      <protection/>
    </xf>
    <xf numFmtId="0" fontId="19" fillId="0" borderId="52" xfId="69" applyFill="1" applyBorder="1" applyAlignment="1">
      <alignment horizontal="left" wrapText="1"/>
      <protection/>
    </xf>
    <xf numFmtId="0" fontId="19" fillId="0" borderId="46" xfId="69" applyFill="1" applyBorder="1" applyAlignment="1">
      <alignment horizontal="left" wrapText="1"/>
      <protection/>
    </xf>
    <xf numFmtId="0" fontId="19" fillId="0" borderId="21" xfId="69" applyFont="1" applyFill="1" applyBorder="1" applyAlignment="1">
      <alignment horizontal="left" wrapText="1"/>
      <protection/>
    </xf>
    <xf numFmtId="0" fontId="19" fillId="0" borderId="50" xfId="69" applyBorder="1" applyAlignment="1">
      <alignment horizontal="left" wrapText="1"/>
      <protection/>
    </xf>
    <xf numFmtId="0" fontId="19" fillId="0" borderId="52" xfId="69" applyBorder="1" applyAlignment="1">
      <alignment horizontal="left" wrapText="1"/>
      <protection/>
    </xf>
    <xf numFmtId="0" fontId="19" fillId="0" borderId="46" xfId="69" applyBorder="1" applyAlignment="1">
      <alignment horizontal="left" wrapText="1"/>
      <protection/>
    </xf>
    <xf numFmtId="0" fontId="5" fillId="35" borderId="50" xfId="69" applyFont="1" applyFill="1" applyBorder="1" applyAlignment="1">
      <alignment horizontal="left"/>
      <protection/>
    </xf>
    <xf numFmtId="0" fontId="5" fillId="35" borderId="52" xfId="69" applyFont="1" applyFill="1" applyBorder="1" applyAlignment="1">
      <alignment horizontal="left"/>
      <protection/>
    </xf>
    <xf numFmtId="0" fontId="5" fillId="35" borderId="46" xfId="69" applyFont="1" applyFill="1" applyBorder="1" applyAlignment="1">
      <alignment horizontal="left"/>
      <protection/>
    </xf>
    <xf numFmtId="0" fontId="19" fillId="0" borderId="0" xfId="69" applyAlignment="1">
      <alignment horizontal="right"/>
      <protection/>
    </xf>
    <xf numFmtId="0" fontId="5" fillId="35" borderId="50" xfId="69" applyFont="1" applyFill="1" applyBorder="1" applyAlignment="1">
      <alignment horizontal="center" wrapText="1"/>
      <protection/>
    </xf>
    <xf numFmtId="0" fontId="5" fillId="35" borderId="52" xfId="69" applyFont="1" applyFill="1" applyBorder="1" applyAlignment="1">
      <alignment horizontal="center" wrapText="1"/>
      <protection/>
    </xf>
    <xf numFmtId="0" fontId="5" fillId="35" borderId="46" xfId="69" applyFont="1" applyFill="1" applyBorder="1" applyAlignment="1">
      <alignment horizontal="center" wrapText="1"/>
      <protection/>
    </xf>
    <xf numFmtId="0" fontId="20" fillId="35" borderId="50" xfId="69" applyFont="1" applyFill="1" applyBorder="1" applyAlignment="1">
      <alignment horizontal="center" vertical="center" wrapText="1"/>
      <protection/>
    </xf>
    <xf numFmtId="0" fontId="20" fillId="35" borderId="52" xfId="69" applyFont="1" applyFill="1" applyBorder="1" applyAlignment="1">
      <alignment horizontal="center" vertical="center" wrapText="1"/>
      <protection/>
    </xf>
    <xf numFmtId="0" fontId="20" fillId="35" borderId="46" xfId="69" applyFont="1" applyFill="1" applyBorder="1" applyAlignment="1">
      <alignment horizontal="center" vertical="center" wrapText="1"/>
      <protection/>
    </xf>
    <xf numFmtId="0" fontId="19" fillId="0" borderId="50" xfId="69" applyFont="1" applyBorder="1" applyAlignment="1">
      <alignment horizontal="left" wrapText="1"/>
      <protection/>
    </xf>
    <xf numFmtId="0" fontId="19" fillId="0" borderId="52" xfId="69" applyFont="1" applyBorder="1" applyAlignment="1">
      <alignment horizontal="left" wrapText="1"/>
      <protection/>
    </xf>
    <xf numFmtId="0" fontId="19" fillId="0" borderId="46" xfId="69" applyFont="1" applyBorder="1" applyAlignment="1">
      <alignment horizontal="left" wrapText="1"/>
      <protection/>
    </xf>
    <xf numFmtId="0" fontId="19" fillId="0" borderId="52" xfId="68" applyBorder="1" applyAlignment="1">
      <alignment horizontal="left" wrapText="1"/>
      <protection/>
    </xf>
    <xf numFmtId="0" fontId="19" fillId="0" borderId="46" xfId="68" applyBorder="1" applyAlignment="1">
      <alignment horizontal="left" wrapText="1"/>
      <protection/>
    </xf>
    <xf numFmtId="0" fontId="19" fillId="0" borderId="50" xfId="69" applyBorder="1" applyAlignment="1">
      <alignment horizontal="left"/>
      <protection/>
    </xf>
    <xf numFmtId="0" fontId="19" fillId="0" borderId="52" xfId="69" applyBorder="1" applyAlignment="1">
      <alignment horizontal="left"/>
      <protection/>
    </xf>
    <xf numFmtId="0" fontId="19" fillId="0" borderId="46" xfId="69" applyBorder="1" applyAlignment="1">
      <alignment horizontal="left"/>
      <protection/>
    </xf>
    <xf numFmtId="3" fontId="5" fillId="34" borderId="21" xfId="69" applyNumberFormat="1" applyFont="1" applyFill="1" applyBorder="1" applyAlignment="1">
      <alignment horizontal="center"/>
      <protection/>
    </xf>
    <xf numFmtId="3" fontId="5" fillId="34" borderId="50" xfId="69" applyNumberFormat="1" applyFont="1" applyFill="1" applyBorder="1" applyAlignment="1">
      <alignment horizontal="center"/>
      <protection/>
    </xf>
    <xf numFmtId="3" fontId="5" fillId="34" borderId="52" xfId="69" applyNumberFormat="1" applyFont="1" applyFill="1" applyBorder="1" applyAlignment="1">
      <alignment horizontal="center"/>
      <protection/>
    </xf>
    <xf numFmtId="3" fontId="5" fillId="34" borderId="46" xfId="69" applyNumberFormat="1" applyFont="1" applyFill="1" applyBorder="1" applyAlignment="1">
      <alignment horizontal="center"/>
      <protection/>
    </xf>
    <xf numFmtId="3" fontId="5" fillId="34" borderId="19" xfId="69" applyNumberFormat="1" applyFont="1" applyFill="1" applyBorder="1" applyAlignment="1">
      <alignment horizontal="center"/>
      <protection/>
    </xf>
    <xf numFmtId="3" fontId="5" fillId="34" borderId="0" xfId="69" applyNumberFormat="1" applyFont="1" applyFill="1" applyBorder="1" applyAlignment="1">
      <alignment horizontal="center"/>
      <protection/>
    </xf>
    <xf numFmtId="0" fontId="20" fillId="0" borderId="52" xfId="69" applyFont="1" applyBorder="1" applyAlignment="1">
      <alignment horizontal="left" vertical="center"/>
      <protection/>
    </xf>
    <xf numFmtId="0" fontId="19" fillId="0" borderId="0" xfId="69" applyAlignment="1">
      <alignment horizontal="left" vertical="center" wrapText="1"/>
      <protection/>
    </xf>
    <xf numFmtId="0" fontId="5" fillId="0" borderId="0" xfId="69" applyFont="1" applyAlignment="1">
      <alignment horizontal="center" vertical="center"/>
      <protection/>
    </xf>
    <xf numFmtId="0" fontId="20" fillId="0" borderId="14" xfId="69" applyFont="1" applyBorder="1" applyAlignment="1">
      <alignment horizontal="center" vertical="center"/>
      <protection/>
    </xf>
    <xf numFmtId="0" fontId="20" fillId="0" borderId="36" xfId="69" applyFont="1" applyBorder="1" applyAlignment="1">
      <alignment horizontal="center" vertical="center"/>
      <protection/>
    </xf>
    <xf numFmtId="0" fontId="13" fillId="34" borderId="102" xfId="69" applyFont="1" applyFill="1" applyBorder="1" applyAlignment="1">
      <alignment horizontal="center" vertical="center"/>
      <protection/>
    </xf>
    <xf numFmtId="0" fontId="13" fillId="34" borderId="103" xfId="69" applyFont="1" applyFill="1" applyBorder="1" applyAlignment="1">
      <alignment horizontal="center" vertical="center"/>
      <protection/>
    </xf>
    <xf numFmtId="0" fontId="13" fillId="37" borderId="76" xfId="69" applyFont="1" applyFill="1" applyBorder="1" applyAlignment="1">
      <alignment horizontal="center" vertical="center"/>
      <protection/>
    </xf>
    <xf numFmtId="0" fontId="13" fillId="37" borderId="39" xfId="69" applyFont="1" applyFill="1" applyBorder="1" applyAlignment="1">
      <alignment horizontal="center" vertical="center"/>
      <protection/>
    </xf>
    <xf numFmtId="0" fontId="20" fillId="37" borderId="42" xfId="69" applyFont="1" applyFill="1" applyBorder="1" applyAlignment="1">
      <alignment horizontal="center" vertical="center" wrapText="1"/>
      <protection/>
    </xf>
    <xf numFmtId="0" fontId="20" fillId="37" borderId="44" xfId="69" applyFont="1" applyFill="1" applyBorder="1" applyAlignment="1">
      <alignment horizontal="center" vertical="center" wrapText="1"/>
      <protection/>
    </xf>
    <xf numFmtId="0" fontId="5" fillId="0" borderId="104" xfId="0" applyFont="1" applyFill="1" applyBorder="1" applyAlignment="1" applyProtection="1">
      <alignment horizontal="center" vertical="center" wrapText="1"/>
      <protection/>
    </xf>
    <xf numFmtId="0" fontId="5" fillId="0" borderId="71" xfId="0" applyFont="1" applyFill="1" applyBorder="1" applyAlignment="1" applyProtection="1">
      <alignment horizontal="center" vertical="center" wrapText="1"/>
      <protection/>
    </xf>
    <xf numFmtId="0" fontId="5" fillId="0" borderId="105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164" fontId="24" fillId="37" borderId="64" xfId="73" applyNumberFormat="1" applyFont="1" applyFill="1" applyBorder="1" applyAlignment="1">
      <alignment horizontal="center" vertical="center" wrapText="1"/>
      <protection/>
    </xf>
    <xf numFmtId="164" fontId="24" fillId="37" borderId="65" xfId="73" applyNumberFormat="1" applyFont="1" applyFill="1" applyBorder="1" applyAlignment="1">
      <alignment horizontal="center" vertical="center" wrapText="1"/>
      <protection/>
    </xf>
    <xf numFmtId="164" fontId="24" fillId="37" borderId="64" xfId="73" applyNumberFormat="1" applyFont="1" applyFill="1" applyBorder="1" applyAlignment="1">
      <alignment horizontal="center" vertical="center"/>
      <protection/>
    </xf>
    <xf numFmtId="164" fontId="24" fillId="37" borderId="65" xfId="73" applyNumberFormat="1" applyFont="1" applyFill="1" applyBorder="1" applyAlignment="1">
      <alignment horizontal="center" vertical="center"/>
      <protection/>
    </xf>
    <xf numFmtId="164" fontId="24" fillId="37" borderId="102" xfId="73" applyNumberFormat="1" applyFont="1" applyFill="1" applyBorder="1" applyAlignment="1">
      <alignment horizontal="center" vertical="center" wrapText="1"/>
      <protection/>
    </xf>
    <xf numFmtId="164" fontId="24" fillId="37" borderId="103" xfId="73" applyNumberFormat="1" applyFont="1" applyFill="1" applyBorder="1" applyAlignment="1">
      <alignment horizontal="center" vertical="center" wrapText="1"/>
      <protection/>
    </xf>
    <xf numFmtId="164" fontId="24" fillId="37" borderId="70" xfId="73" applyNumberFormat="1" applyFont="1" applyFill="1" applyBorder="1" applyAlignment="1">
      <alignment horizontal="center" vertical="center" wrapText="1"/>
      <protection/>
    </xf>
    <xf numFmtId="164" fontId="24" fillId="37" borderId="71" xfId="73" applyNumberFormat="1" applyFont="1" applyFill="1" applyBorder="1" applyAlignment="1">
      <alignment horizontal="center" vertical="center" wrapText="1"/>
      <protection/>
    </xf>
    <xf numFmtId="164" fontId="24" fillId="37" borderId="62" xfId="73" applyNumberFormat="1" applyFont="1" applyFill="1" applyBorder="1" applyAlignment="1">
      <alignment horizontal="center" vertical="center" wrapText="1"/>
      <protection/>
    </xf>
    <xf numFmtId="164" fontId="24" fillId="37" borderId="13" xfId="73" applyNumberFormat="1" applyFont="1" applyFill="1" applyBorder="1" applyAlignment="1">
      <alignment horizontal="center" vertical="center" wrapText="1"/>
      <protection/>
    </xf>
    <xf numFmtId="164" fontId="19" fillId="0" borderId="0" xfId="73" applyNumberFormat="1" applyFont="1" applyFill="1" applyAlignment="1">
      <alignment horizontal="center" vertical="center" wrapText="1"/>
      <protection/>
    </xf>
    <xf numFmtId="0" fontId="5" fillId="0" borderId="0" xfId="79" applyFont="1" applyFill="1" applyAlignment="1" applyProtection="1">
      <alignment horizontal="center" vertical="center"/>
      <protection locked="0"/>
    </xf>
    <xf numFmtId="0" fontId="5" fillId="0" borderId="0" xfId="79" applyFont="1" applyFill="1" applyAlignment="1">
      <alignment horizontal="center" vertical="center"/>
      <protection/>
    </xf>
    <xf numFmtId="0" fontId="5" fillId="37" borderId="106" xfId="79" applyFont="1" applyFill="1" applyBorder="1" applyAlignment="1">
      <alignment horizontal="center" vertical="center"/>
      <protection/>
    </xf>
    <xf numFmtId="0" fontId="5" fillId="37" borderId="107" xfId="79" applyFont="1" applyFill="1" applyBorder="1" applyAlignment="1">
      <alignment horizontal="center" vertical="center"/>
      <protection/>
    </xf>
    <xf numFmtId="0" fontId="5" fillId="37" borderId="108" xfId="79" applyFont="1" applyFill="1" applyBorder="1" applyAlignment="1">
      <alignment horizontal="center" vertical="center"/>
      <protection/>
    </xf>
    <xf numFmtId="0" fontId="5" fillId="37" borderId="36" xfId="79" applyFont="1" applyFill="1" applyBorder="1" applyAlignment="1">
      <alignment horizontal="center" vertical="center"/>
      <protection/>
    </xf>
    <xf numFmtId="0" fontId="5" fillId="0" borderId="0" xfId="79" applyFont="1" applyFill="1" applyAlignment="1">
      <alignment horizontal="center"/>
      <protection/>
    </xf>
    <xf numFmtId="0" fontId="19" fillId="0" borderId="39" xfId="79" applyFont="1" applyFill="1" applyBorder="1" applyAlignment="1">
      <alignment horizontal="right"/>
      <protection/>
    </xf>
    <xf numFmtId="0" fontId="20" fillId="37" borderId="40" xfId="79" applyFont="1" applyFill="1" applyBorder="1" applyAlignment="1" quotePrefix="1">
      <alignment horizontal="center" vertical="center" wrapText="1"/>
      <protection/>
    </xf>
    <xf numFmtId="0" fontId="20" fillId="37" borderId="43" xfId="79" applyFont="1" applyFill="1" applyBorder="1" applyAlignment="1" quotePrefix="1">
      <alignment horizontal="center" vertical="center" wrapText="1"/>
      <protection/>
    </xf>
    <xf numFmtId="0" fontId="20" fillId="37" borderId="41" xfId="79" applyFont="1" applyFill="1" applyBorder="1" applyAlignment="1">
      <alignment horizontal="center" vertical="center"/>
      <protection/>
    </xf>
    <xf numFmtId="0" fontId="20" fillId="37" borderId="33" xfId="79" applyFont="1" applyFill="1" applyBorder="1" applyAlignment="1">
      <alignment horizontal="center" vertical="center"/>
      <protection/>
    </xf>
    <xf numFmtId="0" fontId="20" fillId="37" borderId="42" xfId="79" applyFont="1" applyFill="1" applyBorder="1" applyAlignment="1">
      <alignment horizontal="center" vertical="center"/>
      <protection/>
    </xf>
    <xf numFmtId="0" fontId="20" fillId="37" borderId="44" xfId="79" applyFont="1" applyFill="1" applyBorder="1" applyAlignment="1">
      <alignment horizontal="center" vertical="center"/>
      <protection/>
    </xf>
    <xf numFmtId="0" fontId="20" fillId="37" borderId="67" xfId="79" applyFont="1" applyFill="1" applyBorder="1" applyAlignment="1">
      <alignment horizontal="center" vertical="center"/>
      <protection/>
    </xf>
    <xf numFmtId="0" fontId="20" fillId="37" borderId="66" xfId="79" applyFont="1" applyFill="1" applyBorder="1" applyAlignment="1">
      <alignment horizontal="center" vertical="center"/>
      <protection/>
    </xf>
    <xf numFmtId="0" fontId="19" fillId="0" borderId="0" xfId="79" applyFont="1" applyFill="1" applyBorder="1" applyAlignment="1">
      <alignment horizontal="right"/>
      <protection/>
    </xf>
    <xf numFmtId="0" fontId="19" fillId="0" borderId="64" xfId="79" applyFont="1" applyFill="1" applyBorder="1" applyAlignment="1">
      <alignment horizontal="right"/>
      <protection/>
    </xf>
    <xf numFmtId="0" fontId="19" fillId="0" borderId="48" xfId="79" applyFont="1" applyFill="1" applyBorder="1" applyAlignment="1">
      <alignment horizontal="right"/>
      <protection/>
    </xf>
    <xf numFmtId="0" fontId="4" fillId="0" borderId="50" xfId="69" applyFont="1" applyBorder="1" applyAlignment="1">
      <alignment horizontal="left"/>
      <protection/>
    </xf>
    <xf numFmtId="0" fontId="4" fillId="0" borderId="52" xfId="69" applyFont="1" applyBorder="1" applyAlignment="1">
      <alignment horizontal="left"/>
      <protection/>
    </xf>
    <xf numFmtId="0" fontId="4" fillId="0" borderId="46" xfId="69" applyFont="1" applyBorder="1" applyAlignment="1">
      <alignment horizontal="left"/>
      <protection/>
    </xf>
    <xf numFmtId="0" fontId="5" fillId="0" borderId="50" xfId="69" applyFont="1" applyBorder="1" applyAlignment="1">
      <alignment horizontal="left"/>
      <protection/>
    </xf>
    <xf numFmtId="0" fontId="5" fillId="0" borderId="52" xfId="69" applyFont="1" applyBorder="1" applyAlignment="1">
      <alignment horizontal="left"/>
      <protection/>
    </xf>
    <xf numFmtId="0" fontId="5" fillId="0" borderId="46" xfId="69" applyFont="1" applyBorder="1" applyAlignment="1">
      <alignment horizontal="left"/>
      <protection/>
    </xf>
    <xf numFmtId="0" fontId="4" fillId="0" borderId="21" xfId="69" applyFont="1" applyBorder="1" applyAlignment="1">
      <alignment horizontal="left"/>
      <protection/>
    </xf>
    <xf numFmtId="0" fontId="30" fillId="0" borderId="66" xfId="69" applyFont="1" applyBorder="1" applyAlignment="1">
      <alignment horizontal="left"/>
      <protection/>
    </xf>
    <xf numFmtId="0" fontId="30" fillId="0" borderId="12" xfId="69" applyFont="1" applyBorder="1" applyAlignment="1">
      <alignment horizontal="left"/>
      <protection/>
    </xf>
    <xf numFmtId="0" fontId="19" fillId="0" borderId="0" xfId="69" applyFont="1" applyAlignment="1">
      <alignment horizontal="center"/>
      <protection/>
    </xf>
    <xf numFmtId="0" fontId="5" fillId="0" borderId="21" xfId="69" applyFont="1" applyBorder="1" applyAlignment="1">
      <alignment horizontal="left"/>
      <protection/>
    </xf>
    <xf numFmtId="0" fontId="5" fillId="0" borderId="19" xfId="69" applyFont="1" applyBorder="1" applyAlignment="1">
      <alignment horizontal="left"/>
      <protection/>
    </xf>
    <xf numFmtId="0" fontId="5" fillId="0" borderId="56" xfId="69" applyFont="1" applyBorder="1" applyAlignment="1">
      <alignment horizontal="left"/>
      <protection/>
    </xf>
    <xf numFmtId="0" fontId="30" fillId="0" borderId="99" xfId="69" applyFont="1" applyBorder="1" applyAlignment="1">
      <alignment horizontal="left"/>
      <protection/>
    </xf>
    <xf numFmtId="0" fontId="19" fillId="0" borderId="64" xfId="69" applyFont="1" applyBorder="1" applyAlignment="1">
      <alignment horizontal="center"/>
      <protection/>
    </xf>
    <xf numFmtId="0" fontId="19" fillId="0" borderId="51" xfId="69" applyFont="1" applyBorder="1" applyAlignment="1">
      <alignment horizontal="center"/>
      <protection/>
    </xf>
    <xf numFmtId="0" fontId="19" fillId="0" borderId="48" xfId="69" applyFont="1" applyBorder="1" applyAlignment="1">
      <alignment horizontal="center"/>
      <protection/>
    </xf>
    <xf numFmtId="0" fontId="38" fillId="0" borderId="47" xfId="69" applyFont="1" applyBorder="1" applyAlignment="1">
      <alignment horizontal="center"/>
      <protection/>
    </xf>
    <xf numFmtId="0" fontId="4" fillId="37" borderId="20" xfId="69" applyFont="1" applyFill="1" applyBorder="1" applyAlignment="1">
      <alignment horizontal="center" vertical="center" wrapText="1"/>
      <protection/>
    </xf>
    <xf numFmtId="0" fontId="4" fillId="37" borderId="22" xfId="69" applyFont="1" applyFill="1" applyBorder="1" applyAlignment="1">
      <alignment horizontal="center" vertical="center" wrapText="1"/>
      <protection/>
    </xf>
    <xf numFmtId="0" fontId="4" fillId="37" borderId="10" xfId="69" applyFont="1" applyFill="1" applyBorder="1" applyAlignment="1">
      <alignment horizontal="center" vertical="center"/>
      <protection/>
    </xf>
    <xf numFmtId="0" fontId="4" fillId="37" borderId="21" xfId="69" applyFont="1" applyFill="1" applyBorder="1" applyAlignment="1">
      <alignment horizontal="center" vertical="center"/>
      <protection/>
    </xf>
    <xf numFmtId="0" fontId="4" fillId="0" borderId="0" xfId="69" applyFont="1" applyBorder="1" applyAlignment="1">
      <alignment horizontal="left"/>
      <protection/>
    </xf>
    <xf numFmtId="0" fontId="4" fillId="0" borderId="72" xfId="69" applyFont="1" applyBorder="1" applyAlignment="1">
      <alignment horizontal="left"/>
      <protection/>
    </xf>
    <xf numFmtId="0" fontId="5" fillId="0" borderId="109" xfId="69" applyFont="1" applyBorder="1" applyAlignment="1">
      <alignment horizontal="left" vertical="center" wrapText="1"/>
      <protection/>
    </xf>
    <xf numFmtId="0" fontId="12" fillId="0" borderId="0" xfId="69" applyFont="1" applyAlignment="1">
      <alignment horizontal="center"/>
      <protection/>
    </xf>
    <xf numFmtId="0" fontId="37" fillId="0" borderId="0" xfId="69" applyFont="1" applyAlignment="1">
      <alignment horizontal="right"/>
      <protection/>
    </xf>
    <xf numFmtId="0" fontId="19" fillId="0" borderId="64" xfId="69" applyFont="1" applyBorder="1" applyAlignment="1">
      <alignment horizontal="right"/>
      <protection/>
    </xf>
    <xf numFmtId="0" fontId="19" fillId="0" borderId="51" xfId="69" applyFont="1" applyBorder="1" applyAlignment="1">
      <alignment horizontal="right"/>
      <protection/>
    </xf>
    <xf numFmtId="0" fontId="19" fillId="0" borderId="48" xfId="69" applyFont="1" applyBorder="1" applyAlignment="1">
      <alignment horizontal="right"/>
      <protection/>
    </xf>
    <xf numFmtId="0" fontId="4" fillId="0" borderId="39" xfId="69" applyFont="1" applyBorder="1" applyAlignment="1">
      <alignment horizontal="center"/>
      <protection/>
    </xf>
    <xf numFmtId="0" fontId="4" fillId="0" borderId="19" xfId="69" applyFont="1" applyBorder="1" applyAlignment="1">
      <alignment horizontal="left" indent="1"/>
      <protection/>
    </xf>
    <xf numFmtId="0" fontId="4" fillId="0" borderId="56" xfId="69" applyFont="1" applyBorder="1" applyAlignment="1">
      <alignment horizontal="left" indent="1"/>
      <protection/>
    </xf>
  </cellXfs>
  <cellStyles count="7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4" xfId="45"/>
    <cellStyle name="Ezres 5" xfId="46"/>
    <cellStyle name="Ezres 6" xfId="47"/>
    <cellStyle name="Ezres 6 2" xfId="48"/>
    <cellStyle name="Ezres 7" xfId="49"/>
    <cellStyle name="Ezres 8" xfId="50"/>
    <cellStyle name="Figyelmeztetés" xfId="51"/>
    <cellStyle name="Hiperhivatkozás" xfId="52"/>
    <cellStyle name="Hyperlink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 2 2" xfId="68"/>
    <cellStyle name="Normál 3" xfId="69"/>
    <cellStyle name="Normál 4" xfId="70"/>
    <cellStyle name="Normál 4 2" xfId="71"/>
    <cellStyle name="Normál 5" xfId="72"/>
    <cellStyle name="Normál 6" xfId="73"/>
    <cellStyle name="Normál 6 2" xfId="74"/>
    <cellStyle name="Normál 7" xfId="75"/>
    <cellStyle name="Normál 8" xfId="76"/>
    <cellStyle name="Normál_kiadások 2008" xfId="77"/>
    <cellStyle name="Normál_KVRENMUNKA" xfId="78"/>
    <cellStyle name="Normál_minta" xfId="79"/>
    <cellStyle name="Összesen" xfId="80"/>
    <cellStyle name="Currency" xfId="81"/>
    <cellStyle name="Currency [0]" xfId="82"/>
    <cellStyle name="Pénznem 2" xfId="83"/>
    <cellStyle name="Rossz" xfId="84"/>
    <cellStyle name="Semleges" xfId="85"/>
    <cellStyle name="Számítás" xfId="86"/>
    <cellStyle name="Percent" xfId="87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1">
      <selection activeCell="C39" sqref="C39"/>
    </sheetView>
  </sheetViews>
  <sheetFormatPr defaultColWidth="9.00390625" defaultRowHeight="12.75"/>
  <cols>
    <col min="1" max="16384" width="9.375" style="246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Word.Document.12" shapeId="18964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K94"/>
  <sheetViews>
    <sheetView view="pageBreakPreview" zoomScaleSheetLayoutView="100" zoomScalePageLayoutView="0" workbookViewId="0" topLeftCell="A1">
      <selection activeCell="W30" sqref="W30"/>
    </sheetView>
  </sheetViews>
  <sheetFormatPr defaultColWidth="9.00390625" defaultRowHeight="12.75"/>
  <cols>
    <col min="1" max="1" width="4.125" style="214" bestFit="1" customWidth="1"/>
    <col min="2" max="2" width="4.875" style="213" customWidth="1"/>
    <col min="3" max="7" width="9.375" style="213" customWidth="1"/>
    <col min="8" max="8" width="13.375" style="213" bestFit="1" customWidth="1"/>
    <col min="9" max="9" width="11.125" style="213" bestFit="1" customWidth="1"/>
    <col min="10" max="10" width="12.625" style="213" customWidth="1"/>
    <col min="11" max="11" width="14.875" style="213" customWidth="1"/>
    <col min="12" max="16384" width="9.375" style="213" customWidth="1"/>
  </cols>
  <sheetData>
    <row r="2" spans="10:11" ht="12.75">
      <c r="J2" s="913" t="s">
        <v>387</v>
      </c>
      <c r="K2" s="913"/>
    </row>
    <row r="3" ht="12.75">
      <c r="A3" s="213"/>
    </row>
    <row r="4" spans="1:11" ht="12.75">
      <c r="A4" s="236"/>
      <c r="B4" s="886" t="s">
        <v>341</v>
      </c>
      <c r="C4" s="886"/>
      <c r="D4" s="886"/>
      <c r="E4" s="886"/>
      <c r="F4" s="886"/>
      <c r="G4" s="886"/>
      <c r="H4" s="232" t="s">
        <v>342</v>
      </c>
      <c r="I4" s="232" t="s">
        <v>343</v>
      </c>
      <c r="J4" s="232" t="s">
        <v>344</v>
      </c>
      <c r="K4" s="232" t="s">
        <v>345</v>
      </c>
    </row>
    <row r="5" spans="1:11" s="225" customFormat="1" ht="52.5" customHeight="1">
      <c r="A5" s="235"/>
      <c r="B5" s="914" t="s">
        <v>386</v>
      </c>
      <c r="C5" s="915"/>
      <c r="D5" s="915"/>
      <c r="E5" s="915"/>
      <c r="F5" s="915"/>
      <c r="G5" s="916"/>
      <c r="H5" s="298" t="s">
        <v>385</v>
      </c>
      <c r="I5" s="299" t="s">
        <v>384</v>
      </c>
      <c r="J5" s="299" t="s">
        <v>45</v>
      </c>
      <c r="K5" s="298" t="s">
        <v>383</v>
      </c>
    </row>
    <row r="6" spans="1:11" ht="12.75">
      <c r="A6" s="235"/>
      <c r="B6" s="231"/>
      <c r="C6" s="230"/>
      <c r="D6" s="230"/>
      <c r="E6" s="230"/>
      <c r="F6" s="230"/>
      <c r="G6" s="229"/>
      <c r="H6" s="897" t="s">
        <v>382</v>
      </c>
      <c r="I6" s="897"/>
      <c r="J6" s="897"/>
      <c r="K6" s="897"/>
    </row>
    <row r="7" spans="1:11" s="225" customFormat="1" ht="25.5" customHeight="1">
      <c r="A7" s="234"/>
      <c r="B7" s="228"/>
      <c r="C7" s="227"/>
      <c r="D7" s="227"/>
      <c r="E7" s="227"/>
      <c r="F7" s="227"/>
      <c r="G7" s="226"/>
      <c r="H7" s="298" t="s">
        <v>381</v>
      </c>
      <c r="I7" s="917" t="s">
        <v>380</v>
      </c>
      <c r="J7" s="918"/>
      <c r="K7" s="919"/>
    </row>
    <row r="8" spans="1:11" ht="26.25" customHeight="1">
      <c r="A8" s="219" t="s">
        <v>3</v>
      </c>
      <c r="B8" s="899" t="s">
        <v>514</v>
      </c>
      <c r="C8" s="900"/>
      <c r="D8" s="900"/>
      <c r="E8" s="900"/>
      <c r="F8" s="900"/>
      <c r="G8" s="901"/>
      <c r="H8" s="223">
        <f>SUM(H9)</f>
        <v>0</v>
      </c>
      <c r="I8" s="223">
        <f>SUM(I9)</f>
        <v>0</v>
      </c>
      <c r="J8" s="223">
        <f>SUM(J9)</f>
        <v>0</v>
      </c>
      <c r="K8" s="223">
        <f>SUM(K9)</f>
        <v>2660</v>
      </c>
    </row>
    <row r="9" spans="1:11" ht="26.25" customHeight="1">
      <c r="A9" s="219" t="s">
        <v>4</v>
      </c>
      <c r="B9" s="907" t="s">
        <v>515</v>
      </c>
      <c r="C9" s="908"/>
      <c r="D9" s="908"/>
      <c r="E9" s="908"/>
      <c r="F9" s="908"/>
      <c r="G9" s="909"/>
      <c r="H9" s="222"/>
      <c r="I9" s="222">
        <v>0</v>
      </c>
      <c r="J9" s="222"/>
      <c r="K9" s="222">
        <v>2660</v>
      </c>
    </row>
    <row r="10" spans="1:11" ht="12.75">
      <c r="A10" s="219" t="s">
        <v>5</v>
      </c>
      <c r="B10" s="899" t="s">
        <v>410</v>
      </c>
      <c r="C10" s="900"/>
      <c r="D10" s="900"/>
      <c r="E10" s="900"/>
      <c r="F10" s="900"/>
      <c r="G10" s="901"/>
      <c r="H10" s="223">
        <f>SUM(H11:H21)</f>
        <v>99210</v>
      </c>
      <c r="I10" s="223">
        <f>SUM(I11:I21)</f>
        <v>0</v>
      </c>
      <c r="J10" s="223">
        <f>SUM(J11:J21)</f>
        <v>74747</v>
      </c>
      <c r="K10" s="223">
        <f>SUM(K11:K21)</f>
        <v>18415</v>
      </c>
    </row>
    <row r="11" spans="1:11" ht="12.75">
      <c r="A11" s="219" t="s">
        <v>6</v>
      </c>
      <c r="B11" s="907" t="s">
        <v>339</v>
      </c>
      <c r="C11" s="908"/>
      <c r="D11" s="908"/>
      <c r="E11" s="908"/>
      <c r="F11" s="908"/>
      <c r="G11" s="909"/>
      <c r="H11" s="222">
        <v>127</v>
      </c>
      <c r="I11" s="222">
        <v>0</v>
      </c>
      <c r="J11" s="222"/>
      <c r="K11" s="222"/>
    </row>
    <row r="12" spans="1:11" ht="12.75" customHeight="1">
      <c r="A12" s="219" t="s">
        <v>7</v>
      </c>
      <c r="B12" s="907" t="s">
        <v>409</v>
      </c>
      <c r="C12" s="908"/>
      <c r="D12" s="908"/>
      <c r="E12" s="908"/>
      <c r="F12" s="908"/>
      <c r="G12" s="909"/>
      <c r="H12" s="222">
        <v>1300</v>
      </c>
      <c r="I12" s="222"/>
      <c r="J12" s="222"/>
      <c r="K12" s="222"/>
    </row>
    <row r="13" spans="1:11" ht="12.75" customHeight="1">
      <c r="A13" s="219" t="s">
        <v>8</v>
      </c>
      <c r="B13" s="907" t="s">
        <v>408</v>
      </c>
      <c r="C13" s="908"/>
      <c r="D13" s="908"/>
      <c r="E13" s="908"/>
      <c r="F13" s="908"/>
      <c r="G13" s="909"/>
      <c r="H13" s="222">
        <v>9408</v>
      </c>
      <c r="I13" s="222"/>
      <c r="J13" s="222"/>
      <c r="K13" s="222">
        <v>18415</v>
      </c>
    </row>
    <row r="14" spans="1:11" ht="12.75" customHeight="1">
      <c r="A14" s="219" t="s">
        <v>9</v>
      </c>
      <c r="B14" s="920" t="s">
        <v>355</v>
      </c>
      <c r="C14" s="921"/>
      <c r="D14" s="921"/>
      <c r="E14" s="921"/>
      <c r="F14" s="921"/>
      <c r="G14" s="922"/>
      <c r="H14" s="222">
        <v>73749</v>
      </c>
      <c r="I14" s="222"/>
      <c r="J14" s="222"/>
      <c r="K14" s="222"/>
    </row>
    <row r="15" spans="1:11" ht="12.75" customHeight="1">
      <c r="A15" s="219" t="s">
        <v>10</v>
      </c>
      <c r="B15" s="920" t="s">
        <v>407</v>
      </c>
      <c r="C15" s="921"/>
      <c r="D15" s="921"/>
      <c r="E15" s="921"/>
      <c r="F15" s="921"/>
      <c r="G15" s="922"/>
      <c r="H15" s="222">
        <v>113</v>
      </c>
      <c r="I15" s="222"/>
      <c r="J15" s="222"/>
      <c r="K15" s="222"/>
    </row>
    <row r="16" spans="1:11" ht="12.75">
      <c r="A16" s="219" t="s">
        <v>11</v>
      </c>
      <c r="B16" s="920" t="s">
        <v>406</v>
      </c>
      <c r="C16" s="921"/>
      <c r="D16" s="921"/>
      <c r="E16" s="921"/>
      <c r="F16" s="921"/>
      <c r="G16" s="922"/>
      <c r="H16" s="222">
        <v>8448</v>
      </c>
      <c r="I16" s="222"/>
      <c r="J16" s="222"/>
      <c r="K16" s="222"/>
    </row>
    <row r="17" spans="1:11" ht="25.5" customHeight="1">
      <c r="A17" s="219" t="s">
        <v>12</v>
      </c>
      <c r="B17" s="920" t="s">
        <v>405</v>
      </c>
      <c r="C17" s="921"/>
      <c r="D17" s="921"/>
      <c r="E17" s="921"/>
      <c r="F17" s="921"/>
      <c r="G17" s="922"/>
      <c r="H17" s="222"/>
      <c r="I17" s="222"/>
      <c r="J17" s="222">
        <v>27779</v>
      </c>
      <c r="K17" s="222"/>
    </row>
    <row r="18" spans="1:11" ht="25.5" customHeight="1">
      <c r="A18" s="219" t="s">
        <v>13</v>
      </c>
      <c r="B18" s="920" t="s">
        <v>404</v>
      </c>
      <c r="C18" s="921"/>
      <c r="D18" s="921"/>
      <c r="E18" s="921"/>
      <c r="F18" s="921"/>
      <c r="G18" s="922"/>
      <c r="H18" s="222"/>
      <c r="I18" s="222"/>
      <c r="J18" s="222">
        <v>46968</v>
      </c>
      <c r="K18" s="222"/>
    </row>
    <row r="19" spans="1:11" ht="12.75" customHeight="1">
      <c r="A19" s="219" t="s">
        <v>14</v>
      </c>
      <c r="B19" s="920" t="s">
        <v>309</v>
      </c>
      <c r="C19" s="921"/>
      <c r="D19" s="921"/>
      <c r="E19" s="921"/>
      <c r="F19" s="921"/>
      <c r="G19" s="922"/>
      <c r="H19" s="222">
        <v>1947</v>
      </c>
      <c r="I19" s="222">
        <v>0</v>
      </c>
      <c r="J19" s="222"/>
      <c r="K19" s="222"/>
    </row>
    <row r="20" spans="1:11" ht="12.75">
      <c r="A20" s="219" t="s">
        <v>15</v>
      </c>
      <c r="B20" s="920" t="s">
        <v>403</v>
      </c>
      <c r="C20" s="908"/>
      <c r="D20" s="908"/>
      <c r="E20" s="908"/>
      <c r="F20" s="908"/>
      <c r="G20" s="909"/>
      <c r="H20" s="222">
        <v>2118</v>
      </c>
      <c r="I20" s="222"/>
      <c r="J20" s="222"/>
      <c r="K20" s="222"/>
    </row>
    <row r="21" spans="1:11" ht="12.75">
      <c r="A21" s="219" t="s">
        <v>16</v>
      </c>
      <c r="B21" s="907" t="s">
        <v>368</v>
      </c>
      <c r="C21" s="923"/>
      <c r="D21" s="923"/>
      <c r="E21" s="923"/>
      <c r="F21" s="923"/>
      <c r="G21" s="924"/>
      <c r="H21" s="222">
        <v>2000</v>
      </c>
      <c r="I21" s="222">
        <v>0</v>
      </c>
      <c r="J21" s="222"/>
      <c r="K21" s="222"/>
    </row>
    <row r="22" spans="1:11" ht="12.75">
      <c r="A22" s="219" t="s">
        <v>17</v>
      </c>
      <c r="B22" s="899" t="s">
        <v>402</v>
      </c>
      <c r="C22" s="900"/>
      <c r="D22" s="900"/>
      <c r="E22" s="900"/>
      <c r="F22" s="900"/>
      <c r="G22" s="901"/>
      <c r="H22" s="223">
        <f>SUM(H23:H26)</f>
        <v>7768</v>
      </c>
      <c r="I22" s="223">
        <f>SUM(I23:I26)</f>
        <v>2916</v>
      </c>
      <c r="J22" s="223">
        <f>SUM(J23:J26)</f>
        <v>0</v>
      </c>
      <c r="K22" s="223">
        <f>SUM(K23:K26)</f>
        <v>0</v>
      </c>
    </row>
    <row r="23" spans="1:11" ht="12.75">
      <c r="A23" s="219" t="s">
        <v>18</v>
      </c>
      <c r="B23" s="907" t="s">
        <v>401</v>
      </c>
      <c r="C23" s="908"/>
      <c r="D23" s="908"/>
      <c r="E23" s="908"/>
      <c r="F23" s="908"/>
      <c r="G23" s="909"/>
      <c r="H23" s="222">
        <v>225</v>
      </c>
      <c r="I23" s="222"/>
      <c r="J23" s="222"/>
      <c r="K23" s="222"/>
    </row>
    <row r="24" spans="1:11" ht="25.5" customHeight="1">
      <c r="A24" s="219" t="s">
        <v>19</v>
      </c>
      <c r="B24" s="907" t="s">
        <v>310</v>
      </c>
      <c r="C24" s="908"/>
      <c r="D24" s="908"/>
      <c r="E24" s="908"/>
      <c r="F24" s="908"/>
      <c r="G24" s="909"/>
      <c r="H24" s="222">
        <v>7543</v>
      </c>
      <c r="I24" s="222"/>
      <c r="J24" s="222"/>
      <c r="K24" s="222"/>
    </row>
    <row r="25" spans="1:11" ht="25.5" customHeight="1">
      <c r="A25" s="219" t="s">
        <v>20</v>
      </c>
      <c r="B25" s="907" t="s">
        <v>432</v>
      </c>
      <c r="C25" s="908"/>
      <c r="D25" s="908"/>
      <c r="E25" s="908"/>
      <c r="F25" s="908"/>
      <c r="G25" s="909"/>
      <c r="H25" s="222"/>
      <c r="I25" s="222">
        <v>2916</v>
      </c>
      <c r="J25" s="222"/>
      <c r="K25" s="222"/>
    </row>
    <row r="26" spans="1:11" ht="12.75">
      <c r="A26" s="219" t="s">
        <v>21</v>
      </c>
      <c r="B26" s="907" t="s">
        <v>366</v>
      </c>
      <c r="C26" s="908"/>
      <c r="D26" s="908"/>
      <c r="E26" s="908"/>
      <c r="F26" s="908"/>
      <c r="G26" s="909"/>
      <c r="H26" s="222"/>
      <c r="I26" s="222">
        <v>0</v>
      </c>
      <c r="J26" s="222"/>
      <c r="K26" s="222"/>
    </row>
    <row r="27" spans="1:11" ht="12.75">
      <c r="A27" s="219" t="s">
        <v>22</v>
      </c>
      <c r="B27" s="899" t="s">
        <v>493</v>
      </c>
      <c r="C27" s="900"/>
      <c r="D27" s="900"/>
      <c r="E27" s="900"/>
      <c r="F27" s="900"/>
      <c r="G27" s="901"/>
      <c r="H27" s="224">
        <f>SUM(H28)</f>
        <v>0</v>
      </c>
      <c r="I27" s="224">
        <f>SUM(I28:I28)</f>
        <v>0</v>
      </c>
      <c r="J27" s="224"/>
      <c r="K27" s="224">
        <f>SUM(K28:K29)</f>
        <v>247</v>
      </c>
    </row>
    <row r="28" spans="1:11" ht="12.75">
      <c r="A28" s="219" t="s">
        <v>23</v>
      </c>
      <c r="B28" s="907" t="s">
        <v>494</v>
      </c>
      <c r="C28" s="908"/>
      <c r="D28" s="908"/>
      <c r="E28" s="908"/>
      <c r="F28" s="908"/>
      <c r="G28" s="909"/>
      <c r="H28" s="222"/>
      <c r="I28" s="222"/>
      <c r="J28" s="222"/>
      <c r="K28" s="222">
        <v>157</v>
      </c>
    </row>
    <row r="29" spans="1:11" ht="12.75">
      <c r="A29" s="219" t="s">
        <v>24</v>
      </c>
      <c r="B29" s="907" t="s">
        <v>516</v>
      </c>
      <c r="C29" s="908"/>
      <c r="D29" s="908"/>
      <c r="E29" s="908"/>
      <c r="F29" s="908"/>
      <c r="G29" s="909"/>
      <c r="H29" s="222"/>
      <c r="I29" s="222"/>
      <c r="J29" s="222"/>
      <c r="K29" s="222">
        <v>90</v>
      </c>
    </row>
    <row r="30" spans="1:11" s="225" customFormat="1" ht="25.5" customHeight="1">
      <c r="A30" s="219" t="s">
        <v>25</v>
      </c>
      <c r="B30" s="899" t="s">
        <v>400</v>
      </c>
      <c r="C30" s="900"/>
      <c r="D30" s="900"/>
      <c r="E30" s="900"/>
      <c r="F30" s="900"/>
      <c r="G30" s="901"/>
      <c r="H30" s="224">
        <f>SUM(H31:H34)</f>
        <v>561</v>
      </c>
      <c r="I30" s="224">
        <f>SUM(I31:I34)</f>
        <v>2500</v>
      </c>
      <c r="J30" s="224">
        <f>SUM(J31:J34)</f>
        <v>0</v>
      </c>
      <c r="K30" s="224">
        <f>SUM(K31:K37)</f>
        <v>2743</v>
      </c>
    </row>
    <row r="31" spans="1:11" s="225" customFormat="1" ht="12.75">
      <c r="A31" s="219" t="s">
        <v>26</v>
      </c>
      <c r="B31" s="907" t="s">
        <v>399</v>
      </c>
      <c r="C31" s="908"/>
      <c r="D31" s="908"/>
      <c r="E31" s="908"/>
      <c r="F31" s="908"/>
      <c r="G31" s="909"/>
      <c r="H31" s="222"/>
      <c r="I31" s="222"/>
      <c r="J31" s="222"/>
      <c r="K31" s="222">
        <v>0</v>
      </c>
    </row>
    <row r="32" spans="1:11" ht="12.75">
      <c r="A32" s="219" t="s">
        <v>27</v>
      </c>
      <c r="B32" s="920" t="s">
        <v>427</v>
      </c>
      <c r="C32" s="921"/>
      <c r="D32" s="921"/>
      <c r="E32" s="921"/>
      <c r="F32" s="921"/>
      <c r="G32" s="922"/>
      <c r="H32" s="222"/>
      <c r="I32" s="222"/>
      <c r="J32" s="222"/>
      <c r="K32" s="222">
        <v>0</v>
      </c>
    </row>
    <row r="33" spans="1:11" ht="12.75">
      <c r="A33" s="219" t="s">
        <v>28</v>
      </c>
      <c r="B33" s="920" t="s">
        <v>398</v>
      </c>
      <c r="C33" s="921"/>
      <c r="D33" s="921"/>
      <c r="E33" s="921"/>
      <c r="F33" s="921"/>
      <c r="G33" s="922"/>
      <c r="H33" s="222">
        <v>561</v>
      </c>
      <c r="I33" s="222"/>
      <c r="J33" s="222"/>
      <c r="K33" s="222"/>
    </row>
    <row r="34" spans="1:11" ht="27" customHeight="1">
      <c r="A34" s="219" t="s">
        <v>29</v>
      </c>
      <c r="B34" s="907" t="s">
        <v>364</v>
      </c>
      <c r="C34" s="908"/>
      <c r="D34" s="908"/>
      <c r="E34" s="908"/>
      <c r="F34" s="908"/>
      <c r="G34" s="909"/>
      <c r="H34" s="222"/>
      <c r="I34" s="222">
        <v>2500</v>
      </c>
      <c r="J34" s="222"/>
      <c r="K34" s="222"/>
    </row>
    <row r="35" spans="1:11" ht="12.75">
      <c r="A35" s="219" t="s">
        <v>30</v>
      </c>
      <c r="B35" s="907" t="s">
        <v>451</v>
      </c>
      <c r="C35" s="908"/>
      <c r="D35" s="908"/>
      <c r="E35" s="908"/>
      <c r="F35" s="908"/>
      <c r="G35" s="909"/>
      <c r="H35" s="222"/>
      <c r="I35" s="222"/>
      <c r="J35" s="222"/>
      <c r="K35" s="222">
        <v>200</v>
      </c>
    </row>
    <row r="36" spans="1:11" ht="12.75">
      <c r="A36" s="219" t="s">
        <v>31</v>
      </c>
      <c r="B36" s="907" t="s">
        <v>502</v>
      </c>
      <c r="C36" s="908"/>
      <c r="D36" s="908"/>
      <c r="E36" s="908"/>
      <c r="F36" s="908"/>
      <c r="G36" s="909"/>
      <c r="H36" s="222"/>
      <c r="I36" s="222"/>
      <c r="J36" s="222"/>
      <c r="K36" s="222">
        <v>617</v>
      </c>
    </row>
    <row r="37" spans="1:11" ht="12.75">
      <c r="A37" s="219" t="s">
        <v>106</v>
      </c>
      <c r="B37" s="907" t="s">
        <v>492</v>
      </c>
      <c r="C37" s="908"/>
      <c r="D37" s="908"/>
      <c r="E37" s="908"/>
      <c r="F37" s="908"/>
      <c r="G37" s="909"/>
      <c r="H37" s="222"/>
      <c r="I37" s="222"/>
      <c r="J37" s="222"/>
      <c r="K37" s="222">
        <v>1926</v>
      </c>
    </row>
    <row r="38" spans="1:11" ht="12.75">
      <c r="A38" s="219" t="s">
        <v>107</v>
      </c>
      <c r="B38" s="899" t="s">
        <v>397</v>
      </c>
      <c r="C38" s="900"/>
      <c r="D38" s="900"/>
      <c r="E38" s="900"/>
      <c r="F38" s="900"/>
      <c r="G38" s="901"/>
      <c r="H38" s="224">
        <f>SUM(H39)</f>
        <v>555</v>
      </c>
      <c r="I38" s="224">
        <f>SUM(I39:I39)</f>
        <v>0</v>
      </c>
      <c r="J38" s="224"/>
      <c r="K38" s="224"/>
    </row>
    <row r="39" spans="1:11" ht="12.75">
      <c r="A39" s="219" t="s">
        <v>108</v>
      </c>
      <c r="B39" s="907" t="s">
        <v>311</v>
      </c>
      <c r="C39" s="908"/>
      <c r="D39" s="908"/>
      <c r="E39" s="908"/>
      <c r="F39" s="908"/>
      <c r="G39" s="909"/>
      <c r="H39" s="222">
        <v>555</v>
      </c>
      <c r="I39" s="222">
        <v>0</v>
      </c>
      <c r="J39" s="222"/>
      <c r="K39" s="222"/>
    </row>
    <row r="40" spans="1:11" ht="25.5" customHeight="1">
      <c r="A40" s="219" t="s">
        <v>109</v>
      </c>
      <c r="B40" s="899" t="s">
        <v>396</v>
      </c>
      <c r="C40" s="900"/>
      <c r="D40" s="900"/>
      <c r="E40" s="900"/>
      <c r="F40" s="900"/>
      <c r="G40" s="901"/>
      <c r="H40" s="223">
        <f>SUM(H41:H45)</f>
        <v>23668</v>
      </c>
      <c r="I40" s="223">
        <f>SUM(I41:I46)</f>
        <v>316216</v>
      </c>
      <c r="J40" s="223">
        <f>SUM(J41:J45)</f>
        <v>479808</v>
      </c>
      <c r="K40" s="223">
        <f>SUM(K41:K48)</f>
        <v>59945</v>
      </c>
    </row>
    <row r="41" spans="1:11" ht="12.75">
      <c r="A41" s="219" t="s">
        <v>393</v>
      </c>
      <c r="B41" s="896" t="s">
        <v>312</v>
      </c>
      <c r="C41" s="896"/>
      <c r="D41" s="896"/>
      <c r="E41" s="896"/>
      <c r="F41" s="896"/>
      <c r="G41" s="896"/>
      <c r="H41" s="222">
        <v>1790</v>
      </c>
      <c r="I41" s="233">
        <v>3005</v>
      </c>
      <c r="J41" s="222"/>
      <c r="K41" s="222"/>
    </row>
    <row r="42" spans="1:11" ht="25.5" customHeight="1">
      <c r="A42" s="219" t="s">
        <v>391</v>
      </c>
      <c r="B42" s="907" t="s">
        <v>395</v>
      </c>
      <c r="C42" s="908"/>
      <c r="D42" s="908"/>
      <c r="E42" s="908"/>
      <c r="F42" s="908"/>
      <c r="G42" s="909"/>
      <c r="H42" s="222">
        <v>18630</v>
      </c>
      <c r="I42" s="222">
        <v>305211</v>
      </c>
      <c r="J42" s="222">
        <v>479808</v>
      </c>
      <c r="K42" s="222">
        <v>57158</v>
      </c>
    </row>
    <row r="43" spans="1:11" ht="12.75">
      <c r="A43" s="219" t="s">
        <v>390</v>
      </c>
      <c r="B43" s="907" t="s">
        <v>394</v>
      </c>
      <c r="C43" s="908"/>
      <c r="D43" s="908"/>
      <c r="E43" s="908"/>
      <c r="F43" s="908"/>
      <c r="G43" s="909"/>
      <c r="H43" s="222">
        <v>320</v>
      </c>
      <c r="I43" s="222"/>
      <c r="J43" s="222"/>
      <c r="K43" s="222"/>
    </row>
    <row r="44" spans="1:11" ht="12.75">
      <c r="A44" s="219" t="s">
        <v>388</v>
      </c>
      <c r="B44" s="907" t="s">
        <v>392</v>
      </c>
      <c r="C44" s="908"/>
      <c r="D44" s="908"/>
      <c r="E44" s="908"/>
      <c r="F44" s="908"/>
      <c r="G44" s="909"/>
      <c r="H44" s="222">
        <v>820</v>
      </c>
      <c r="I44" s="222"/>
      <c r="J44" s="222"/>
      <c r="K44" s="222"/>
    </row>
    <row r="45" spans="1:11" ht="12.75">
      <c r="A45" s="219" t="s">
        <v>378</v>
      </c>
      <c r="B45" s="896" t="s">
        <v>389</v>
      </c>
      <c r="C45" s="896"/>
      <c r="D45" s="896"/>
      <c r="E45" s="896"/>
      <c r="F45" s="896"/>
      <c r="G45" s="896"/>
      <c r="H45" s="222">
        <v>2108</v>
      </c>
      <c r="I45" s="222"/>
      <c r="J45" s="222"/>
      <c r="K45" s="222"/>
    </row>
    <row r="46" spans="1:11" ht="25.5" customHeight="1">
      <c r="A46" s="219" t="s">
        <v>411</v>
      </c>
      <c r="B46" s="907" t="s">
        <v>448</v>
      </c>
      <c r="C46" s="908"/>
      <c r="D46" s="908"/>
      <c r="E46" s="908"/>
      <c r="F46" s="908"/>
      <c r="G46" s="909"/>
      <c r="H46" s="222"/>
      <c r="I46" s="222">
        <v>8000</v>
      </c>
      <c r="J46" s="222"/>
      <c r="K46" s="222">
        <v>1303</v>
      </c>
    </row>
    <row r="47" spans="1:11" ht="12.75">
      <c r="A47" s="219" t="s">
        <v>376</v>
      </c>
      <c r="B47" s="925" t="s">
        <v>495</v>
      </c>
      <c r="C47" s="926"/>
      <c r="D47" s="926"/>
      <c r="E47" s="926"/>
      <c r="F47" s="926"/>
      <c r="G47" s="927"/>
      <c r="H47" s="222"/>
      <c r="I47" s="222"/>
      <c r="J47" s="222"/>
      <c r="K47" s="222">
        <v>545</v>
      </c>
    </row>
    <row r="48" spans="1:11" ht="12.75">
      <c r="A48" s="219" t="s">
        <v>375</v>
      </c>
      <c r="B48" s="925" t="s">
        <v>504</v>
      </c>
      <c r="C48" s="926"/>
      <c r="D48" s="926"/>
      <c r="E48" s="926"/>
      <c r="F48" s="926"/>
      <c r="G48" s="927"/>
      <c r="H48" s="222"/>
      <c r="I48" s="222"/>
      <c r="J48" s="222"/>
      <c r="K48" s="222">
        <v>939</v>
      </c>
    </row>
    <row r="49" spans="1:11" ht="12.75">
      <c r="A49" s="236"/>
      <c r="B49" s="886" t="s">
        <v>341</v>
      </c>
      <c r="C49" s="886"/>
      <c r="D49" s="886"/>
      <c r="E49" s="886"/>
      <c r="F49" s="886"/>
      <c r="G49" s="886"/>
      <c r="H49" s="232" t="s">
        <v>342</v>
      </c>
      <c r="I49" s="232" t="s">
        <v>343</v>
      </c>
      <c r="J49" s="232" t="s">
        <v>344</v>
      </c>
      <c r="K49" s="232" t="s">
        <v>345</v>
      </c>
    </row>
    <row r="50" spans="1:11" s="225" customFormat="1" ht="52.5" customHeight="1">
      <c r="A50" s="235"/>
      <c r="B50" s="914" t="s">
        <v>386</v>
      </c>
      <c r="C50" s="915"/>
      <c r="D50" s="915"/>
      <c r="E50" s="915"/>
      <c r="F50" s="915"/>
      <c r="G50" s="916"/>
      <c r="H50" s="298" t="s">
        <v>385</v>
      </c>
      <c r="I50" s="299" t="s">
        <v>384</v>
      </c>
      <c r="J50" s="299" t="s">
        <v>45</v>
      </c>
      <c r="K50" s="298" t="s">
        <v>383</v>
      </c>
    </row>
    <row r="51" spans="1:11" ht="12.75">
      <c r="A51" s="235"/>
      <c r="B51" s="231"/>
      <c r="C51" s="230"/>
      <c r="D51" s="230"/>
      <c r="E51" s="230"/>
      <c r="F51" s="230"/>
      <c r="G51" s="229"/>
      <c r="H51" s="897" t="s">
        <v>382</v>
      </c>
      <c r="I51" s="897"/>
      <c r="J51" s="897"/>
      <c r="K51" s="897"/>
    </row>
    <row r="52" spans="1:11" s="225" customFormat="1" ht="25.5" customHeight="1">
      <c r="A52" s="234"/>
      <c r="B52" s="228"/>
      <c r="C52" s="227"/>
      <c r="D52" s="227"/>
      <c r="E52" s="227"/>
      <c r="F52" s="227"/>
      <c r="G52" s="226"/>
      <c r="H52" s="298" t="s">
        <v>381</v>
      </c>
      <c r="I52" s="917" t="s">
        <v>380</v>
      </c>
      <c r="J52" s="918"/>
      <c r="K52" s="919"/>
    </row>
    <row r="53" spans="1:11" s="225" customFormat="1" ht="24.75" customHeight="1">
      <c r="A53" s="219" t="s">
        <v>374</v>
      </c>
      <c r="B53" s="899" t="s">
        <v>377</v>
      </c>
      <c r="C53" s="900"/>
      <c r="D53" s="900"/>
      <c r="E53" s="900"/>
      <c r="F53" s="900"/>
      <c r="G53" s="901"/>
      <c r="H53" s="223">
        <f>SUM(H54:H62)</f>
        <v>54706</v>
      </c>
      <c r="I53" s="223">
        <f>SUM(I54:I62)</f>
        <v>78979</v>
      </c>
      <c r="J53" s="223">
        <f>SUM(J54:J62)</f>
        <v>0</v>
      </c>
      <c r="K53" s="223">
        <f>SUM(K54:K63)</f>
        <v>1390</v>
      </c>
    </row>
    <row r="54" spans="1:11" ht="12.75">
      <c r="A54" s="219" t="s">
        <v>412</v>
      </c>
      <c r="B54" s="920" t="s">
        <v>355</v>
      </c>
      <c r="C54" s="908"/>
      <c r="D54" s="908"/>
      <c r="E54" s="908"/>
      <c r="F54" s="908"/>
      <c r="G54" s="909"/>
      <c r="H54" s="222">
        <v>8885</v>
      </c>
      <c r="I54" s="222"/>
      <c r="J54" s="222"/>
      <c r="K54" s="222"/>
    </row>
    <row r="55" spans="1:11" ht="12.75">
      <c r="A55" s="219" t="s">
        <v>413</v>
      </c>
      <c r="B55" s="896" t="s">
        <v>354</v>
      </c>
      <c r="C55" s="896"/>
      <c r="D55" s="896"/>
      <c r="E55" s="896"/>
      <c r="F55" s="896"/>
      <c r="G55" s="896"/>
      <c r="H55" s="222">
        <v>35000</v>
      </c>
      <c r="I55" s="222">
        <v>8500</v>
      </c>
      <c r="J55" s="222"/>
      <c r="K55" s="222"/>
    </row>
    <row r="56" spans="1:11" ht="12.75">
      <c r="A56" s="219" t="s">
        <v>414</v>
      </c>
      <c r="B56" s="896" t="s">
        <v>352</v>
      </c>
      <c r="C56" s="896"/>
      <c r="D56" s="896"/>
      <c r="E56" s="896"/>
      <c r="F56" s="896"/>
      <c r="G56" s="896"/>
      <c r="H56" s="222"/>
      <c r="I56" s="222"/>
      <c r="J56" s="222"/>
      <c r="K56" s="222">
        <v>0</v>
      </c>
    </row>
    <row r="57" spans="1:11" ht="12.75">
      <c r="A57" s="219" t="s">
        <v>373</v>
      </c>
      <c r="B57" s="907" t="s">
        <v>353</v>
      </c>
      <c r="C57" s="908"/>
      <c r="D57" s="908"/>
      <c r="E57" s="908"/>
      <c r="F57" s="908"/>
      <c r="G57" s="909"/>
      <c r="H57" s="222">
        <v>1300</v>
      </c>
      <c r="I57" s="222"/>
      <c r="J57" s="222"/>
      <c r="K57" s="222"/>
    </row>
    <row r="58" spans="1:11" ht="12.75">
      <c r="A58" s="219" t="s">
        <v>372</v>
      </c>
      <c r="B58" s="907" t="s">
        <v>371</v>
      </c>
      <c r="C58" s="908"/>
      <c r="D58" s="908"/>
      <c r="E58" s="908"/>
      <c r="F58" s="908"/>
      <c r="G58" s="909"/>
      <c r="H58" s="222">
        <v>9521</v>
      </c>
      <c r="I58" s="222">
        <v>70479</v>
      </c>
      <c r="J58" s="222"/>
      <c r="K58" s="222"/>
    </row>
    <row r="59" spans="1:11" ht="25.5" customHeight="1">
      <c r="A59" s="219" t="s">
        <v>415</v>
      </c>
      <c r="B59" s="907" t="s">
        <v>432</v>
      </c>
      <c r="C59" s="908"/>
      <c r="D59" s="908"/>
      <c r="E59" s="908"/>
      <c r="F59" s="908"/>
      <c r="G59" s="909"/>
      <c r="H59" s="222"/>
      <c r="I59" s="222">
        <v>0</v>
      </c>
      <c r="J59" s="222"/>
      <c r="K59" s="222"/>
    </row>
    <row r="60" spans="1:11" ht="12.75">
      <c r="A60" s="219" t="s">
        <v>370</v>
      </c>
      <c r="B60" s="907" t="s">
        <v>368</v>
      </c>
      <c r="C60" s="923"/>
      <c r="D60" s="923"/>
      <c r="E60" s="923"/>
      <c r="F60" s="923"/>
      <c r="G60" s="924"/>
      <c r="H60" s="222">
        <v>0</v>
      </c>
      <c r="I60" s="222">
        <v>0</v>
      </c>
      <c r="J60" s="222"/>
      <c r="K60" s="222"/>
    </row>
    <row r="61" spans="1:11" ht="12.75">
      <c r="A61" s="219" t="s">
        <v>369</v>
      </c>
      <c r="B61" s="907" t="s">
        <v>366</v>
      </c>
      <c r="C61" s="908"/>
      <c r="D61" s="908"/>
      <c r="E61" s="908"/>
      <c r="F61" s="908"/>
      <c r="G61" s="909"/>
      <c r="H61" s="222"/>
      <c r="I61" s="222">
        <v>0</v>
      </c>
      <c r="J61" s="222"/>
      <c r="K61" s="222"/>
    </row>
    <row r="62" spans="1:11" ht="27" customHeight="1">
      <c r="A62" s="219" t="s">
        <v>416</v>
      </c>
      <c r="B62" s="907" t="s">
        <v>364</v>
      </c>
      <c r="C62" s="908"/>
      <c r="D62" s="908"/>
      <c r="E62" s="908"/>
      <c r="F62" s="908"/>
      <c r="G62" s="909"/>
      <c r="H62" s="222"/>
      <c r="I62" s="222">
        <v>0</v>
      </c>
      <c r="J62" s="222"/>
      <c r="K62" s="222"/>
    </row>
    <row r="63" spans="1:11" ht="12.75">
      <c r="A63" s="219" t="s">
        <v>367</v>
      </c>
      <c r="B63" s="907" t="s">
        <v>529</v>
      </c>
      <c r="C63" s="908"/>
      <c r="D63" s="908"/>
      <c r="E63" s="908"/>
      <c r="F63" s="908"/>
      <c r="G63" s="909"/>
      <c r="H63" s="222"/>
      <c r="I63" s="222"/>
      <c r="J63" s="222"/>
      <c r="K63" s="222">
        <v>1390</v>
      </c>
    </row>
    <row r="64" spans="1:11" ht="12.75">
      <c r="A64" s="219" t="s">
        <v>365</v>
      </c>
      <c r="B64" s="899" t="s">
        <v>362</v>
      </c>
      <c r="C64" s="900"/>
      <c r="D64" s="900"/>
      <c r="E64" s="900"/>
      <c r="F64" s="900"/>
      <c r="G64" s="901"/>
      <c r="H64" s="224">
        <f>SUM(H65)</f>
        <v>0</v>
      </c>
      <c r="I64" s="224">
        <f>SUM(I65:I65)</f>
        <v>0</v>
      </c>
      <c r="J64" s="224"/>
      <c r="K64" s="224">
        <f>SUM(K65:K69)</f>
        <v>13166</v>
      </c>
    </row>
    <row r="65" spans="1:11" ht="12.75">
      <c r="A65" s="219" t="s">
        <v>363</v>
      </c>
      <c r="B65" s="907" t="s">
        <v>313</v>
      </c>
      <c r="C65" s="908"/>
      <c r="D65" s="908"/>
      <c r="E65" s="908"/>
      <c r="F65" s="908"/>
      <c r="G65" s="909"/>
      <c r="H65" s="222"/>
      <c r="I65" s="222"/>
      <c r="J65" s="222"/>
      <c r="K65" s="222">
        <v>175</v>
      </c>
    </row>
    <row r="66" spans="1:11" ht="12.75">
      <c r="A66" s="219" t="s">
        <v>361</v>
      </c>
      <c r="B66" s="907" t="s">
        <v>496</v>
      </c>
      <c r="C66" s="908"/>
      <c r="D66" s="908"/>
      <c r="E66" s="908"/>
      <c r="F66" s="908"/>
      <c r="G66" s="909"/>
      <c r="H66" s="222"/>
      <c r="I66" s="222"/>
      <c r="J66" s="222"/>
      <c r="K66" s="222">
        <v>179</v>
      </c>
    </row>
    <row r="67" spans="1:11" ht="12.75">
      <c r="A67" s="219" t="s">
        <v>360</v>
      </c>
      <c r="B67" s="907" t="s">
        <v>517</v>
      </c>
      <c r="C67" s="908"/>
      <c r="D67" s="908"/>
      <c r="E67" s="908"/>
      <c r="F67" s="908"/>
      <c r="G67" s="909"/>
      <c r="H67" s="222"/>
      <c r="I67" s="222"/>
      <c r="J67" s="222"/>
      <c r="K67" s="222">
        <v>200</v>
      </c>
    </row>
    <row r="68" spans="1:11" ht="12.75">
      <c r="A68" s="219" t="s">
        <v>418</v>
      </c>
      <c r="B68" s="907" t="s">
        <v>532</v>
      </c>
      <c r="C68" s="908"/>
      <c r="D68" s="908"/>
      <c r="E68" s="908"/>
      <c r="F68" s="908"/>
      <c r="G68" s="909"/>
      <c r="H68" s="222"/>
      <c r="I68" s="222"/>
      <c r="J68" s="222"/>
      <c r="K68" s="222">
        <v>6477</v>
      </c>
    </row>
    <row r="69" spans="1:11" ht="25.5" customHeight="1">
      <c r="A69" s="219" t="s">
        <v>419</v>
      </c>
      <c r="B69" s="907" t="s">
        <v>533</v>
      </c>
      <c r="C69" s="908"/>
      <c r="D69" s="908"/>
      <c r="E69" s="908"/>
      <c r="F69" s="908"/>
      <c r="G69" s="909"/>
      <c r="H69" s="222"/>
      <c r="I69" s="222"/>
      <c r="J69" s="222"/>
      <c r="K69" s="222">
        <v>6135</v>
      </c>
    </row>
    <row r="70" spans="1:11" ht="12.75">
      <c r="A70" s="219" t="s">
        <v>420</v>
      </c>
      <c r="B70" s="899" t="s">
        <v>359</v>
      </c>
      <c r="C70" s="900"/>
      <c r="D70" s="900"/>
      <c r="E70" s="900"/>
      <c r="F70" s="900"/>
      <c r="G70" s="901"/>
      <c r="H70" s="224">
        <f>SUM(H71)</f>
        <v>0</v>
      </c>
      <c r="I70" s="224">
        <f>SUM(I71:I71)</f>
        <v>0</v>
      </c>
      <c r="J70" s="224"/>
      <c r="K70" s="224">
        <f>SUM(K71)</f>
        <v>0</v>
      </c>
    </row>
    <row r="71" spans="1:11" ht="12.75">
      <c r="A71" s="219" t="s">
        <v>421</v>
      </c>
      <c r="B71" s="907" t="s">
        <v>443</v>
      </c>
      <c r="C71" s="908"/>
      <c r="D71" s="908"/>
      <c r="E71" s="908"/>
      <c r="F71" s="908"/>
      <c r="G71" s="909"/>
      <c r="H71" s="222">
        <v>0</v>
      </c>
      <c r="I71" s="222"/>
      <c r="J71" s="222"/>
      <c r="K71" s="222"/>
    </row>
    <row r="72" spans="1:11" ht="12.75">
      <c r="A72" s="219" t="s">
        <v>422</v>
      </c>
      <c r="B72" s="899" t="s">
        <v>331</v>
      </c>
      <c r="C72" s="900"/>
      <c r="D72" s="900"/>
      <c r="E72" s="900"/>
      <c r="F72" s="900"/>
      <c r="G72" s="901"/>
      <c r="H72" s="224">
        <f>SUM(H73)</f>
        <v>0</v>
      </c>
      <c r="I72" s="224">
        <f>SUM(I73:I73)</f>
        <v>0</v>
      </c>
      <c r="J72" s="224"/>
      <c r="K72" s="224">
        <f>SUM(K73:K76)</f>
        <v>2615</v>
      </c>
    </row>
    <row r="73" spans="1:11" ht="12.75">
      <c r="A73" s="219" t="s">
        <v>423</v>
      </c>
      <c r="B73" s="907" t="s">
        <v>449</v>
      </c>
      <c r="C73" s="908"/>
      <c r="D73" s="908"/>
      <c r="E73" s="908"/>
      <c r="F73" s="908"/>
      <c r="G73" s="909"/>
      <c r="H73" s="222"/>
      <c r="I73" s="222"/>
      <c r="J73" s="222"/>
      <c r="K73" s="222">
        <v>400</v>
      </c>
    </row>
    <row r="74" spans="1:11" ht="12.75">
      <c r="A74" s="219" t="s">
        <v>452</v>
      </c>
      <c r="B74" s="907" t="s">
        <v>450</v>
      </c>
      <c r="C74" s="908"/>
      <c r="D74" s="908"/>
      <c r="E74" s="908"/>
      <c r="F74" s="908"/>
      <c r="G74" s="909"/>
      <c r="H74" s="222"/>
      <c r="I74" s="222"/>
      <c r="J74" s="222"/>
      <c r="K74" s="222">
        <v>310</v>
      </c>
    </row>
    <row r="75" spans="1:11" ht="12.75">
      <c r="A75" s="219" t="s">
        <v>453</v>
      </c>
      <c r="B75" s="907" t="s">
        <v>518</v>
      </c>
      <c r="C75" s="908"/>
      <c r="D75" s="908"/>
      <c r="E75" s="908"/>
      <c r="F75" s="908"/>
      <c r="G75" s="909"/>
      <c r="H75" s="222"/>
      <c r="I75" s="222"/>
      <c r="J75" s="222"/>
      <c r="K75" s="222">
        <v>1673</v>
      </c>
    </row>
    <row r="76" spans="1:11" ht="12.75">
      <c r="A76" s="219" t="s">
        <v>454</v>
      </c>
      <c r="B76" s="907" t="s">
        <v>505</v>
      </c>
      <c r="C76" s="908"/>
      <c r="D76" s="908"/>
      <c r="E76" s="908"/>
      <c r="F76" s="908"/>
      <c r="G76" s="909"/>
      <c r="H76" s="222"/>
      <c r="I76" s="222"/>
      <c r="J76" s="222"/>
      <c r="K76" s="222">
        <v>232</v>
      </c>
    </row>
    <row r="77" spans="1:11" ht="12.75">
      <c r="A77" s="219" t="s">
        <v>455</v>
      </c>
      <c r="B77" s="899" t="s">
        <v>417</v>
      </c>
      <c r="C77" s="900"/>
      <c r="D77" s="900"/>
      <c r="E77" s="900"/>
      <c r="F77" s="900"/>
      <c r="G77" s="901"/>
      <c r="H77" s="224">
        <f>SUM(H78)</f>
        <v>0</v>
      </c>
      <c r="I77" s="224">
        <f>SUM(I78:I78)</f>
        <v>0</v>
      </c>
      <c r="J77" s="224"/>
      <c r="K77" s="224">
        <f>SUM(K78)</f>
        <v>0</v>
      </c>
    </row>
    <row r="78" spans="1:11" ht="12.75">
      <c r="A78" s="219" t="s">
        <v>503</v>
      </c>
      <c r="B78" s="907" t="s">
        <v>497</v>
      </c>
      <c r="C78" s="908"/>
      <c r="D78" s="908"/>
      <c r="E78" s="908"/>
      <c r="F78" s="908"/>
      <c r="G78" s="909"/>
      <c r="H78" s="222"/>
      <c r="I78" s="222"/>
      <c r="J78" s="222"/>
      <c r="K78" s="222">
        <v>0</v>
      </c>
    </row>
    <row r="79" spans="1:11" ht="12.75">
      <c r="A79" s="219" t="s">
        <v>506</v>
      </c>
      <c r="B79" s="899" t="s">
        <v>334</v>
      </c>
      <c r="C79" s="900"/>
      <c r="D79" s="900"/>
      <c r="E79" s="900"/>
      <c r="F79" s="900"/>
      <c r="G79" s="901"/>
      <c r="H79" s="224">
        <f>SUM(H80)</f>
        <v>0</v>
      </c>
      <c r="I79" s="224">
        <f>SUM(I80:I80)</f>
        <v>0</v>
      </c>
      <c r="J79" s="224"/>
      <c r="K79" s="224">
        <f>SUM(K80)</f>
        <v>350</v>
      </c>
    </row>
    <row r="80" spans="1:11" ht="12.75">
      <c r="A80" s="219" t="s">
        <v>507</v>
      </c>
      <c r="B80" s="907" t="s">
        <v>498</v>
      </c>
      <c r="C80" s="908"/>
      <c r="D80" s="908"/>
      <c r="E80" s="908"/>
      <c r="F80" s="908"/>
      <c r="G80" s="909"/>
      <c r="H80" s="222"/>
      <c r="I80" s="222"/>
      <c r="J80" s="222"/>
      <c r="K80" s="222">
        <v>350</v>
      </c>
    </row>
    <row r="81" spans="1:11" ht="12.75">
      <c r="A81" s="219" t="s">
        <v>508</v>
      </c>
      <c r="B81" s="899" t="s">
        <v>333</v>
      </c>
      <c r="C81" s="900"/>
      <c r="D81" s="900"/>
      <c r="E81" s="900"/>
      <c r="F81" s="900"/>
      <c r="G81" s="901"/>
      <c r="H81" s="224">
        <f>SUM(H82)</f>
        <v>0</v>
      </c>
      <c r="I81" s="224">
        <f>SUM(I82:I82)</f>
        <v>0</v>
      </c>
      <c r="J81" s="224"/>
      <c r="K81" s="224">
        <f>SUM(K82)</f>
        <v>450</v>
      </c>
    </row>
    <row r="82" spans="1:11" ht="12.75">
      <c r="A82" s="219" t="s">
        <v>509</v>
      </c>
      <c r="B82" s="907" t="s">
        <v>499</v>
      </c>
      <c r="C82" s="908"/>
      <c r="D82" s="908"/>
      <c r="E82" s="908"/>
      <c r="F82" s="908"/>
      <c r="G82" s="909"/>
      <c r="H82" s="222">
        <v>0</v>
      </c>
      <c r="I82" s="222"/>
      <c r="J82" s="222"/>
      <c r="K82" s="222">
        <v>450</v>
      </c>
    </row>
    <row r="83" spans="1:11" ht="24.75" customHeight="1">
      <c r="A83" s="219" t="s">
        <v>511</v>
      </c>
      <c r="B83" s="899" t="s">
        <v>336</v>
      </c>
      <c r="C83" s="900"/>
      <c r="D83" s="900"/>
      <c r="E83" s="900"/>
      <c r="F83" s="900"/>
      <c r="G83" s="901"/>
      <c r="H83" s="224">
        <f>SUM(H84)</f>
        <v>0</v>
      </c>
      <c r="I83" s="224">
        <f>SUM(I84:I84)</f>
        <v>0</v>
      </c>
      <c r="J83" s="224"/>
      <c r="K83" s="224">
        <f>SUM(K84)</f>
        <v>300</v>
      </c>
    </row>
    <row r="84" spans="1:11" ht="12.75">
      <c r="A84" s="219" t="s">
        <v>512</v>
      </c>
      <c r="B84" s="907" t="s">
        <v>501</v>
      </c>
      <c r="C84" s="908"/>
      <c r="D84" s="908"/>
      <c r="E84" s="908"/>
      <c r="F84" s="908"/>
      <c r="G84" s="909"/>
      <c r="H84" s="222"/>
      <c r="I84" s="222"/>
      <c r="J84" s="222"/>
      <c r="K84" s="222">
        <v>300</v>
      </c>
    </row>
    <row r="85" spans="1:11" ht="12.75">
      <c r="A85" s="219" t="s">
        <v>521</v>
      </c>
      <c r="B85" s="899" t="s">
        <v>332</v>
      </c>
      <c r="C85" s="900"/>
      <c r="D85" s="900"/>
      <c r="E85" s="900"/>
      <c r="F85" s="900"/>
      <c r="G85" s="901"/>
      <c r="H85" s="224">
        <f>SUM(H86)</f>
        <v>0</v>
      </c>
      <c r="I85" s="224">
        <f>SUM(I86:I86)</f>
        <v>0</v>
      </c>
      <c r="J85" s="224"/>
      <c r="K85" s="224">
        <f>SUM(K86:K87)</f>
        <v>568</v>
      </c>
    </row>
    <row r="86" spans="1:11" ht="12.75" customHeight="1">
      <c r="A86" s="219" t="s">
        <v>522</v>
      </c>
      <c r="B86" s="907" t="s">
        <v>505</v>
      </c>
      <c r="C86" s="908"/>
      <c r="D86" s="908"/>
      <c r="E86" s="908"/>
      <c r="F86" s="908"/>
      <c r="G86" s="909"/>
      <c r="H86" s="222"/>
      <c r="I86" s="222"/>
      <c r="J86" s="222"/>
      <c r="K86" s="222">
        <v>348</v>
      </c>
    </row>
    <row r="87" spans="1:11" ht="12.75" customHeight="1">
      <c r="A87" s="219" t="s">
        <v>523</v>
      </c>
      <c r="B87" s="907" t="s">
        <v>519</v>
      </c>
      <c r="C87" s="908"/>
      <c r="D87" s="908"/>
      <c r="E87" s="908"/>
      <c r="F87" s="908"/>
      <c r="G87" s="909"/>
      <c r="H87" s="222"/>
      <c r="I87" s="222"/>
      <c r="J87" s="222"/>
      <c r="K87" s="222">
        <v>220</v>
      </c>
    </row>
    <row r="88" spans="1:11" ht="12.75">
      <c r="A88" s="219" t="s">
        <v>524</v>
      </c>
      <c r="B88" s="899" t="s">
        <v>330</v>
      </c>
      <c r="C88" s="900"/>
      <c r="D88" s="900"/>
      <c r="E88" s="900"/>
      <c r="F88" s="900"/>
      <c r="G88" s="901"/>
      <c r="H88" s="224">
        <f>SUM(H89)</f>
        <v>0</v>
      </c>
      <c r="I88" s="224">
        <f>SUM(I89:I89)</f>
        <v>0</v>
      </c>
      <c r="J88" s="224"/>
      <c r="K88" s="224">
        <f>SUM(K89)</f>
        <v>350</v>
      </c>
    </row>
    <row r="89" spans="1:11" ht="12.75" customHeight="1">
      <c r="A89" s="219" t="s">
        <v>525</v>
      </c>
      <c r="B89" s="907" t="s">
        <v>510</v>
      </c>
      <c r="C89" s="908"/>
      <c r="D89" s="908"/>
      <c r="E89" s="908"/>
      <c r="F89" s="908"/>
      <c r="G89" s="909"/>
      <c r="H89" s="222"/>
      <c r="I89" s="222"/>
      <c r="J89" s="222"/>
      <c r="K89" s="222">
        <v>350</v>
      </c>
    </row>
    <row r="90" spans="1:11" ht="12.75">
      <c r="A90" s="219" t="s">
        <v>527</v>
      </c>
      <c r="B90" s="899" t="s">
        <v>335</v>
      </c>
      <c r="C90" s="900"/>
      <c r="D90" s="900"/>
      <c r="E90" s="900"/>
      <c r="F90" s="900"/>
      <c r="G90" s="901"/>
      <c r="H90" s="224">
        <f>SUM(H91)</f>
        <v>0</v>
      </c>
      <c r="I90" s="224">
        <f>SUM(I91:I91)</f>
        <v>0</v>
      </c>
      <c r="J90" s="224"/>
      <c r="K90" s="224">
        <f>SUM(K91)</f>
        <v>190</v>
      </c>
    </row>
    <row r="91" spans="1:11" ht="12.75" customHeight="1">
      <c r="A91" s="219" t="s">
        <v>528</v>
      </c>
      <c r="B91" s="907" t="s">
        <v>526</v>
      </c>
      <c r="C91" s="908"/>
      <c r="D91" s="908"/>
      <c r="E91" s="908"/>
      <c r="F91" s="908"/>
      <c r="G91" s="909"/>
      <c r="H91" s="222"/>
      <c r="I91" s="222"/>
      <c r="J91" s="222"/>
      <c r="K91" s="222">
        <v>190</v>
      </c>
    </row>
    <row r="92" spans="1:11" ht="15.75">
      <c r="A92" s="219" t="s">
        <v>530</v>
      </c>
      <c r="B92" s="218" t="s">
        <v>37</v>
      </c>
      <c r="C92" s="217"/>
      <c r="D92" s="217"/>
      <c r="E92" s="217"/>
      <c r="F92" s="217"/>
      <c r="G92" s="216"/>
      <c r="H92" s="221">
        <f>SUM(H10,H22,H30,H38,H40,H53,H70,H64)</f>
        <v>186468</v>
      </c>
      <c r="I92" s="221">
        <f>SUM(I10,I22,I30,I38,I40,I53,I64)</f>
        <v>400611</v>
      </c>
      <c r="J92" s="221">
        <f>SUM(J10,J22,J30,J38,J40,J53,J64)</f>
        <v>554555</v>
      </c>
      <c r="K92" s="221">
        <f>SUM(K8,K10,K22,K30,K38,K40,K53,K64,K72,K27,K77,K79,K81,K83,K85,K88,K90)</f>
        <v>103389</v>
      </c>
    </row>
    <row r="93" spans="1:11" ht="15.75">
      <c r="A93" s="219" t="s">
        <v>531</v>
      </c>
      <c r="B93" s="220"/>
      <c r="C93" s="217"/>
      <c r="D93" s="217"/>
      <c r="E93" s="217"/>
      <c r="F93" s="217"/>
      <c r="G93" s="216"/>
      <c r="H93" s="929">
        <f>SUM(H92:J92)</f>
        <v>1141634</v>
      </c>
      <c r="I93" s="930"/>
      <c r="J93" s="931"/>
      <c r="K93" s="215">
        <f>SUM(K92:K92)</f>
        <v>103389</v>
      </c>
    </row>
    <row r="94" spans="1:11" ht="15.75">
      <c r="A94" s="219" t="s">
        <v>534</v>
      </c>
      <c r="B94" s="218" t="s">
        <v>358</v>
      </c>
      <c r="C94" s="217"/>
      <c r="D94" s="217"/>
      <c r="E94" s="217"/>
      <c r="F94" s="217"/>
      <c r="G94" s="216"/>
      <c r="H94" s="928">
        <f>SUM(H93:K93)</f>
        <v>1245023</v>
      </c>
      <c r="I94" s="928"/>
      <c r="J94" s="928"/>
      <c r="K94" s="928"/>
    </row>
  </sheetData>
  <sheetProtection/>
  <mergeCells count="91">
    <mergeCell ref="B69:G69"/>
    <mergeCell ref="B90:G90"/>
    <mergeCell ref="B91:G91"/>
    <mergeCell ref="B74:G74"/>
    <mergeCell ref="B82:G82"/>
    <mergeCell ref="B83:G83"/>
    <mergeCell ref="B84:G84"/>
    <mergeCell ref="B80:G80"/>
    <mergeCell ref="B88:G88"/>
    <mergeCell ref="B89:G89"/>
    <mergeCell ref="B87:G87"/>
    <mergeCell ref="B8:G8"/>
    <mergeCell ref="B9:G9"/>
    <mergeCell ref="B29:G29"/>
    <mergeCell ref="B67:G67"/>
    <mergeCell ref="H93:J93"/>
    <mergeCell ref="B66:G66"/>
    <mergeCell ref="B70:G70"/>
    <mergeCell ref="B71:G71"/>
    <mergeCell ref="B72:G72"/>
    <mergeCell ref="H94:K94"/>
    <mergeCell ref="B75:G75"/>
    <mergeCell ref="B77:G77"/>
    <mergeCell ref="B78:G78"/>
    <mergeCell ref="B79:G79"/>
    <mergeCell ref="H51:K51"/>
    <mergeCell ref="I52:K52"/>
    <mergeCell ref="B64:G64"/>
    <mergeCell ref="B65:G65"/>
    <mergeCell ref="B81:G81"/>
    <mergeCell ref="B73:G73"/>
    <mergeCell ref="B59:G59"/>
    <mergeCell ref="B60:G60"/>
    <mergeCell ref="B61:G61"/>
    <mergeCell ref="B62:G62"/>
    <mergeCell ref="B49:G49"/>
    <mergeCell ref="B50:G50"/>
    <mergeCell ref="B53:G53"/>
    <mergeCell ref="B54:G54"/>
    <mergeCell ref="B55:G55"/>
    <mergeCell ref="B56:G56"/>
    <mergeCell ref="B57:G57"/>
    <mergeCell ref="B58:G58"/>
    <mergeCell ref="B42:G42"/>
    <mergeCell ref="B43:G43"/>
    <mergeCell ref="B44:G44"/>
    <mergeCell ref="B45:G45"/>
    <mergeCell ref="B46:G46"/>
    <mergeCell ref="B47:G47"/>
    <mergeCell ref="B48:G48"/>
    <mergeCell ref="B35:G35"/>
    <mergeCell ref="B37:G37"/>
    <mergeCell ref="B38:G38"/>
    <mergeCell ref="B39:G39"/>
    <mergeCell ref="B40:G40"/>
    <mergeCell ref="B41:G41"/>
    <mergeCell ref="B36:G36"/>
    <mergeCell ref="B28:G28"/>
    <mergeCell ref="B30:G30"/>
    <mergeCell ref="B31:G31"/>
    <mergeCell ref="B32:G32"/>
    <mergeCell ref="B33:G33"/>
    <mergeCell ref="B34:G34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63:G63"/>
    <mergeCell ref="B68:G68"/>
    <mergeCell ref="B76:G76"/>
    <mergeCell ref="B85:G85"/>
    <mergeCell ref="B86:G86"/>
    <mergeCell ref="J2:K2"/>
    <mergeCell ref="B4:G4"/>
    <mergeCell ref="B5:G5"/>
    <mergeCell ref="H6:K6"/>
    <mergeCell ref="I7:K7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3" r:id="rId1"/>
  <headerFooter alignWithMargins="0">
    <oddHeader>&amp;C&amp;"Arial,Félkövér"&amp;12
Mór Városi Önkormányzat 2012. évi módosított felhalmozási költségvetésének finanszírozása
&amp;R&amp;"Arial,Normál"8. melléklet
a 15/2013. (V.2.) Önkormányzati rendelethez</oddHeader>
    <oddFooter>&amp;L&amp;D&amp;C&amp;P</oddFooter>
  </headerFooter>
  <rowBreaks count="1" manualBreakCount="1">
    <brk id="4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P58"/>
  <sheetViews>
    <sheetView view="pageBreakPreview" zoomScaleSheetLayoutView="100" zoomScalePageLayoutView="0" workbookViewId="0" topLeftCell="A1">
      <selection activeCell="O32" sqref="O32"/>
    </sheetView>
  </sheetViews>
  <sheetFormatPr defaultColWidth="9.00390625" defaultRowHeight="12.75"/>
  <cols>
    <col min="1" max="1" width="4.125" style="214" bestFit="1" customWidth="1"/>
    <col min="2" max="2" width="4.875" style="213" customWidth="1"/>
    <col min="3" max="6" width="9.375" style="213" customWidth="1"/>
    <col min="7" max="7" width="52.375" style="213" customWidth="1"/>
    <col min="8" max="8" width="13.375" style="213" hidden="1" customWidth="1"/>
    <col min="9" max="10" width="11.125" style="213" hidden="1" customWidth="1"/>
    <col min="11" max="11" width="12.625" style="213" hidden="1" customWidth="1"/>
    <col min="12" max="12" width="14.875" style="213" hidden="1" customWidth="1"/>
    <col min="13" max="16" width="14.875" style="213" customWidth="1"/>
    <col min="17" max="16384" width="9.375" style="213" customWidth="1"/>
  </cols>
  <sheetData>
    <row r="2" spans="12:16" ht="12.75">
      <c r="L2" s="241"/>
      <c r="M2" s="214"/>
      <c r="N2" s="214"/>
      <c r="O2" s="214"/>
      <c r="P2" s="214" t="s">
        <v>387</v>
      </c>
    </row>
    <row r="3" ht="12.75">
      <c r="A3" s="213"/>
    </row>
    <row r="4" spans="1:16" ht="12.75">
      <c r="A4" s="885"/>
      <c r="B4" s="886" t="s">
        <v>341</v>
      </c>
      <c r="C4" s="886"/>
      <c r="D4" s="886"/>
      <c r="E4" s="886"/>
      <c r="F4" s="886"/>
      <c r="G4" s="886"/>
      <c r="H4" s="232" t="s">
        <v>342</v>
      </c>
      <c r="I4" s="232" t="s">
        <v>343</v>
      </c>
      <c r="J4" s="232" t="s">
        <v>344</v>
      </c>
      <c r="K4" s="232" t="s">
        <v>345</v>
      </c>
      <c r="L4" s="232" t="s">
        <v>346</v>
      </c>
      <c r="M4" s="232" t="s">
        <v>342</v>
      </c>
      <c r="N4" s="232" t="s">
        <v>343</v>
      </c>
      <c r="O4" s="232" t="s">
        <v>344</v>
      </c>
      <c r="P4" s="232" t="s">
        <v>345</v>
      </c>
    </row>
    <row r="5" spans="1:16" s="225" customFormat="1" ht="39.75" customHeight="1">
      <c r="A5" s="885"/>
      <c r="B5" s="887" t="s">
        <v>579</v>
      </c>
      <c r="C5" s="888"/>
      <c r="D5" s="888"/>
      <c r="E5" s="888"/>
      <c r="F5" s="888"/>
      <c r="G5" s="889"/>
      <c r="H5" s="300" t="s">
        <v>424</v>
      </c>
      <c r="I5" s="300" t="s">
        <v>384</v>
      </c>
      <c r="J5" s="300" t="s">
        <v>425</v>
      </c>
      <c r="K5" s="300" t="s">
        <v>45</v>
      </c>
      <c r="L5" s="300" t="s">
        <v>426</v>
      </c>
      <c r="M5" s="300" t="s">
        <v>441</v>
      </c>
      <c r="N5" s="300" t="s">
        <v>442</v>
      </c>
      <c r="O5" s="303" t="s">
        <v>809</v>
      </c>
      <c r="P5" s="303" t="s">
        <v>810</v>
      </c>
    </row>
    <row r="6" spans="1:16" ht="12.75">
      <c r="A6" s="219" t="s">
        <v>3</v>
      </c>
      <c r="B6" s="898" t="s">
        <v>514</v>
      </c>
      <c r="C6" s="898"/>
      <c r="D6" s="898"/>
      <c r="E6" s="898"/>
      <c r="F6" s="898"/>
      <c r="G6" s="898"/>
      <c r="H6" s="223">
        <f>SUM(H7:H17)</f>
        <v>3412</v>
      </c>
      <c r="I6" s="223">
        <f>SUM(I7:I17)</f>
        <v>15331</v>
      </c>
      <c r="J6" s="223">
        <f>SUM(J7:J17)</f>
        <v>1000</v>
      </c>
      <c r="K6" s="223">
        <f>SUM(K7:K17)</f>
        <v>0</v>
      </c>
      <c r="L6" s="223">
        <f>SUM(L7:L17)</f>
        <v>0</v>
      </c>
      <c r="M6" s="223">
        <f>SUM(M7)</f>
        <v>0</v>
      </c>
      <c r="N6" s="223">
        <f>SUM(N7)</f>
        <v>2660</v>
      </c>
      <c r="O6" s="223">
        <f>SUM(O7)</f>
        <v>0</v>
      </c>
      <c r="P6" s="799">
        <f aca="true" t="shared" si="0" ref="P6:P37">O6/N6</f>
        <v>0</v>
      </c>
    </row>
    <row r="7" spans="1:16" ht="12.75">
      <c r="A7" s="219" t="s">
        <v>4</v>
      </c>
      <c r="B7" s="896" t="s">
        <v>515</v>
      </c>
      <c r="C7" s="896"/>
      <c r="D7" s="896"/>
      <c r="E7" s="896"/>
      <c r="F7" s="896"/>
      <c r="G7" s="896"/>
      <c r="H7" s="222"/>
      <c r="I7" s="222">
        <v>127</v>
      </c>
      <c r="J7" s="222"/>
      <c r="K7" s="222"/>
      <c r="L7" s="222"/>
      <c r="M7" s="222"/>
      <c r="N7" s="222">
        <v>2660</v>
      </c>
      <c r="O7" s="222"/>
      <c r="P7" s="800">
        <f t="shared" si="0"/>
        <v>0</v>
      </c>
    </row>
    <row r="8" spans="1:16" ht="12.75">
      <c r="A8" s="219" t="s">
        <v>5</v>
      </c>
      <c r="B8" s="898" t="s">
        <v>410</v>
      </c>
      <c r="C8" s="898"/>
      <c r="D8" s="898"/>
      <c r="E8" s="898"/>
      <c r="F8" s="898"/>
      <c r="G8" s="898"/>
      <c r="H8" s="223">
        <f aca="true" t="shared" si="1" ref="H8:O8">SUM(H9:H12)</f>
        <v>1413</v>
      </c>
      <c r="I8" s="223">
        <f t="shared" si="1"/>
        <v>2377</v>
      </c>
      <c r="J8" s="223">
        <f t="shared" si="1"/>
        <v>250</v>
      </c>
      <c r="K8" s="223">
        <f t="shared" si="1"/>
        <v>0</v>
      </c>
      <c r="L8" s="223">
        <f t="shared" si="1"/>
        <v>0</v>
      </c>
      <c r="M8" s="223">
        <f t="shared" si="1"/>
        <v>4040</v>
      </c>
      <c r="N8" s="223">
        <f t="shared" si="1"/>
        <v>2872</v>
      </c>
      <c r="O8" s="223">
        <f t="shared" si="1"/>
        <v>157</v>
      </c>
      <c r="P8" s="799">
        <f t="shared" si="0"/>
        <v>0.05466573816155989</v>
      </c>
    </row>
    <row r="9" spans="1:16" ht="12.75">
      <c r="A9" s="219" t="s">
        <v>6</v>
      </c>
      <c r="B9" s="896" t="s">
        <v>339</v>
      </c>
      <c r="C9" s="896"/>
      <c r="D9" s="896"/>
      <c r="E9" s="896"/>
      <c r="F9" s="896"/>
      <c r="G9" s="896"/>
      <c r="H9" s="222"/>
      <c r="I9" s="222">
        <v>127</v>
      </c>
      <c r="J9" s="222"/>
      <c r="K9" s="222"/>
      <c r="L9" s="222"/>
      <c r="M9" s="222">
        <f>SUM(H9:L9)</f>
        <v>127</v>
      </c>
      <c r="N9" s="222">
        <v>127</v>
      </c>
      <c r="O9" s="222"/>
      <c r="P9" s="800">
        <f t="shared" si="0"/>
        <v>0</v>
      </c>
    </row>
    <row r="10" spans="1:16" ht="12.75" customHeight="1">
      <c r="A10" s="219" t="s">
        <v>7</v>
      </c>
      <c r="B10" s="896" t="s">
        <v>409</v>
      </c>
      <c r="C10" s="896"/>
      <c r="D10" s="896"/>
      <c r="E10" s="896"/>
      <c r="F10" s="896"/>
      <c r="G10" s="896"/>
      <c r="H10" s="222">
        <v>1300</v>
      </c>
      <c r="I10" s="222"/>
      <c r="J10" s="222"/>
      <c r="K10" s="222"/>
      <c r="L10" s="222"/>
      <c r="M10" s="222">
        <f>SUM(H10:L10)</f>
        <v>1300</v>
      </c>
      <c r="N10" s="222">
        <v>1300</v>
      </c>
      <c r="O10" s="222"/>
      <c r="P10" s="800">
        <f t="shared" si="0"/>
        <v>0</v>
      </c>
    </row>
    <row r="11" spans="1:16" ht="12.75" customHeight="1">
      <c r="A11" s="219" t="s">
        <v>8</v>
      </c>
      <c r="B11" s="884" t="s">
        <v>407</v>
      </c>
      <c r="C11" s="884"/>
      <c r="D11" s="884"/>
      <c r="E11" s="884"/>
      <c r="F11" s="884"/>
      <c r="G11" s="884"/>
      <c r="H11" s="222">
        <v>113</v>
      </c>
      <c r="I11" s="222"/>
      <c r="J11" s="222"/>
      <c r="K11" s="222"/>
      <c r="L11" s="222"/>
      <c r="M11" s="222">
        <f>SUM(H11:L11)</f>
        <v>113</v>
      </c>
      <c r="N11" s="222">
        <v>113</v>
      </c>
      <c r="O11" s="222">
        <v>113</v>
      </c>
      <c r="P11" s="800">
        <f t="shared" si="0"/>
        <v>1</v>
      </c>
    </row>
    <row r="12" spans="1:16" ht="12.75" customHeight="1">
      <c r="A12" s="219" t="s">
        <v>9</v>
      </c>
      <c r="B12" s="920" t="s">
        <v>309</v>
      </c>
      <c r="C12" s="921"/>
      <c r="D12" s="921"/>
      <c r="E12" s="921"/>
      <c r="F12" s="921"/>
      <c r="G12" s="922"/>
      <c r="H12" s="222"/>
      <c r="I12" s="222">
        <v>2250</v>
      </c>
      <c r="J12" s="222">
        <v>250</v>
      </c>
      <c r="K12" s="222"/>
      <c r="L12" s="222"/>
      <c r="M12" s="222">
        <f>SUM(H12:L12)</f>
        <v>2500</v>
      </c>
      <c r="N12" s="222">
        <v>1332</v>
      </c>
      <c r="O12" s="222">
        <v>44</v>
      </c>
      <c r="P12" s="800">
        <f t="shared" si="0"/>
        <v>0.03303303303303303</v>
      </c>
    </row>
    <row r="13" spans="1:16" ht="12.75">
      <c r="A13" s="219" t="s">
        <v>10</v>
      </c>
      <c r="B13" s="898" t="s">
        <v>402</v>
      </c>
      <c r="C13" s="898"/>
      <c r="D13" s="898"/>
      <c r="E13" s="898"/>
      <c r="F13" s="898"/>
      <c r="G13" s="898"/>
      <c r="H13" s="223">
        <f aca="true" t="shared" si="2" ref="H13:N13">SUM(H14:H15)</f>
        <v>268</v>
      </c>
      <c r="I13" s="223">
        <f t="shared" si="2"/>
        <v>0</v>
      </c>
      <c r="J13" s="223">
        <f t="shared" si="2"/>
        <v>0</v>
      </c>
      <c r="K13" s="223">
        <f t="shared" si="2"/>
        <v>0</v>
      </c>
      <c r="L13" s="223">
        <f t="shared" si="2"/>
        <v>0</v>
      </c>
      <c r="M13" s="223">
        <f t="shared" si="2"/>
        <v>268</v>
      </c>
      <c r="N13" s="223">
        <f t="shared" si="2"/>
        <v>7768</v>
      </c>
      <c r="O13" s="223">
        <f>SUM(O14:O16)</f>
        <v>7420</v>
      </c>
      <c r="P13" s="799">
        <f t="shared" si="0"/>
        <v>0.955200823892894</v>
      </c>
    </row>
    <row r="14" spans="1:16" ht="12.75">
      <c r="A14" s="219" t="s">
        <v>11</v>
      </c>
      <c r="B14" s="896" t="s">
        <v>401</v>
      </c>
      <c r="C14" s="896"/>
      <c r="D14" s="896"/>
      <c r="E14" s="896"/>
      <c r="F14" s="896"/>
      <c r="G14" s="896"/>
      <c r="H14" s="222">
        <v>225</v>
      </c>
      <c r="I14" s="222"/>
      <c r="J14" s="222"/>
      <c r="K14" s="222"/>
      <c r="L14" s="222"/>
      <c r="M14" s="222">
        <f>SUM(H14:L14)</f>
        <v>225</v>
      </c>
      <c r="N14" s="222">
        <v>225</v>
      </c>
      <c r="O14" s="222"/>
      <c r="P14" s="800">
        <f t="shared" si="0"/>
        <v>0</v>
      </c>
    </row>
    <row r="15" spans="1:16" ht="12.75">
      <c r="A15" s="219" t="s">
        <v>12</v>
      </c>
      <c r="B15" s="896" t="s">
        <v>310</v>
      </c>
      <c r="C15" s="896"/>
      <c r="D15" s="896"/>
      <c r="E15" s="896"/>
      <c r="F15" s="896"/>
      <c r="G15" s="896"/>
      <c r="H15" s="222">
        <v>43</v>
      </c>
      <c r="I15" s="222"/>
      <c r="J15" s="222"/>
      <c r="K15" s="222"/>
      <c r="L15" s="222"/>
      <c r="M15" s="222">
        <f>SUM(H15:L15)</f>
        <v>43</v>
      </c>
      <c r="N15" s="222">
        <v>7543</v>
      </c>
      <c r="O15" s="222">
        <v>7344</v>
      </c>
      <c r="P15" s="800">
        <f t="shared" si="0"/>
        <v>0.9736179239029564</v>
      </c>
    </row>
    <row r="16" spans="1:16" ht="25.5" customHeight="1">
      <c r="A16" s="219" t="s">
        <v>13</v>
      </c>
      <c r="B16" s="907" t="s">
        <v>428</v>
      </c>
      <c r="C16" s="908"/>
      <c r="D16" s="908"/>
      <c r="E16" s="908"/>
      <c r="F16" s="908"/>
      <c r="G16" s="909"/>
      <c r="H16" s="222"/>
      <c r="I16" s="222">
        <v>9500</v>
      </c>
      <c r="J16" s="222">
        <v>500</v>
      </c>
      <c r="K16" s="222"/>
      <c r="L16" s="222"/>
      <c r="M16" s="222">
        <v>0</v>
      </c>
      <c r="N16" s="222">
        <v>0</v>
      </c>
      <c r="O16" s="222">
        <v>76</v>
      </c>
      <c r="P16" s="800">
        <v>0</v>
      </c>
    </row>
    <row r="17" spans="1:16" ht="12.75">
      <c r="A17" s="219" t="s">
        <v>14</v>
      </c>
      <c r="B17" s="898" t="s">
        <v>493</v>
      </c>
      <c r="C17" s="898"/>
      <c r="D17" s="898"/>
      <c r="E17" s="898"/>
      <c r="F17" s="898"/>
      <c r="G17" s="898"/>
      <c r="H17" s="224">
        <f>SUM(H18)</f>
        <v>50</v>
      </c>
      <c r="I17" s="224">
        <f>SUM(I18:I18)</f>
        <v>950</v>
      </c>
      <c r="J17" s="224">
        <f>SUM(J18:J18)</f>
        <v>0</v>
      </c>
      <c r="K17" s="224"/>
      <c r="L17" s="224"/>
      <c r="M17" s="224">
        <f>SUM(M18:M18)</f>
        <v>0</v>
      </c>
      <c r="N17" s="224">
        <f>SUM(N18:N19)</f>
        <v>247</v>
      </c>
      <c r="O17" s="224">
        <f>SUM(O18:O19)</f>
        <v>0</v>
      </c>
      <c r="P17" s="801">
        <f t="shared" si="0"/>
        <v>0</v>
      </c>
    </row>
    <row r="18" spans="1:16" ht="12.75">
      <c r="A18" s="219" t="s">
        <v>15</v>
      </c>
      <c r="B18" s="896" t="s">
        <v>580</v>
      </c>
      <c r="C18" s="896"/>
      <c r="D18" s="896"/>
      <c r="E18" s="896"/>
      <c r="F18" s="896"/>
      <c r="G18" s="896"/>
      <c r="H18" s="222">
        <v>50</v>
      </c>
      <c r="I18" s="222">
        <v>950</v>
      </c>
      <c r="J18" s="222"/>
      <c r="K18" s="222"/>
      <c r="L18" s="222"/>
      <c r="M18" s="222"/>
      <c r="N18" s="222">
        <v>157</v>
      </c>
      <c r="O18" s="222"/>
      <c r="P18" s="800">
        <f t="shared" si="0"/>
        <v>0</v>
      </c>
    </row>
    <row r="19" spans="1:16" ht="12.75">
      <c r="A19" s="219" t="s">
        <v>16</v>
      </c>
      <c r="B19" s="903" t="s">
        <v>516</v>
      </c>
      <c r="C19" s="904"/>
      <c r="D19" s="904"/>
      <c r="E19" s="904"/>
      <c r="F19" s="904"/>
      <c r="G19" s="905"/>
      <c r="H19" s="242"/>
      <c r="I19" s="242"/>
      <c r="J19" s="242"/>
      <c r="K19" s="242"/>
      <c r="L19" s="242"/>
      <c r="M19" s="242"/>
      <c r="N19" s="242">
        <v>90</v>
      </c>
      <c r="O19" s="242"/>
      <c r="P19" s="802">
        <f t="shared" si="0"/>
        <v>0</v>
      </c>
    </row>
    <row r="20" spans="1:16" s="225" customFormat="1" ht="12.75">
      <c r="A20" s="219" t="s">
        <v>17</v>
      </c>
      <c r="B20" s="898" t="s">
        <v>400</v>
      </c>
      <c r="C20" s="898"/>
      <c r="D20" s="898"/>
      <c r="E20" s="898"/>
      <c r="F20" s="898"/>
      <c r="G20" s="898"/>
      <c r="H20" s="224" t="e">
        <f>SUM(#REF!)</f>
        <v>#REF!</v>
      </c>
      <c r="I20" s="224" t="e">
        <f>SUM(#REF!)</f>
        <v>#REF!</v>
      </c>
      <c r="J20" s="224" t="e">
        <f>SUM(#REF!)</f>
        <v>#REF!</v>
      </c>
      <c r="K20" s="224" t="e">
        <f>SUM(#REF!)</f>
        <v>#REF!</v>
      </c>
      <c r="L20" s="224" t="e">
        <f>SUM(#REF!)</f>
        <v>#REF!</v>
      </c>
      <c r="M20" s="224">
        <f>SUM(M21:M21)</f>
        <v>1200</v>
      </c>
      <c r="N20" s="224">
        <f>SUM(N21:N23)</f>
        <v>1378</v>
      </c>
      <c r="O20" s="224">
        <f>SUM(O21:O23)</f>
        <v>1008</v>
      </c>
      <c r="P20" s="801">
        <f t="shared" si="0"/>
        <v>0.7314949201741655</v>
      </c>
    </row>
    <row r="21" spans="1:16" s="225" customFormat="1" ht="12.75">
      <c r="A21" s="219" t="s">
        <v>18</v>
      </c>
      <c r="B21" s="903" t="s">
        <v>340</v>
      </c>
      <c r="C21" s="904"/>
      <c r="D21" s="904"/>
      <c r="E21" s="904"/>
      <c r="F21" s="904"/>
      <c r="G21" s="905"/>
      <c r="H21" s="242"/>
      <c r="I21" s="242"/>
      <c r="J21" s="242"/>
      <c r="K21" s="242"/>
      <c r="L21" s="242"/>
      <c r="M21" s="242">
        <v>1200</v>
      </c>
      <c r="N21" s="242">
        <v>561</v>
      </c>
      <c r="O21" s="242">
        <v>391</v>
      </c>
      <c r="P21" s="802">
        <f t="shared" si="0"/>
        <v>0.696969696969697</v>
      </c>
    </row>
    <row r="22" spans="1:16" ht="12.75">
      <c r="A22" s="219" t="s">
        <v>19</v>
      </c>
      <c r="B22" s="907" t="s">
        <v>447</v>
      </c>
      <c r="C22" s="908"/>
      <c r="D22" s="908"/>
      <c r="E22" s="908"/>
      <c r="F22" s="908"/>
      <c r="G22" s="909"/>
      <c r="H22" s="222"/>
      <c r="I22" s="222"/>
      <c r="J22" s="222"/>
      <c r="K22" s="222"/>
      <c r="L22" s="222"/>
      <c r="M22" s="222">
        <v>0</v>
      </c>
      <c r="N22" s="222">
        <v>200</v>
      </c>
      <c r="O22" s="222"/>
      <c r="P22" s="800">
        <f t="shared" si="0"/>
        <v>0</v>
      </c>
    </row>
    <row r="23" spans="1:16" ht="12.75">
      <c r="A23" s="219" t="s">
        <v>20</v>
      </c>
      <c r="B23" s="907" t="s">
        <v>502</v>
      </c>
      <c r="C23" s="908"/>
      <c r="D23" s="908"/>
      <c r="E23" s="908"/>
      <c r="F23" s="908"/>
      <c r="G23" s="909"/>
      <c r="H23" s="222"/>
      <c r="I23" s="222"/>
      <c r="J23" s="222"/>
      <c r="K23" s="222"/>
      <c r="L23" s="222"/>
      <c r="M23" s="222"/>
      <c r="N23" s="222">
        <v>617</v>
      </c>
      <c r="O23" s="222">
        <v>617</v>
      </c>
      <c r="P23" s="800">
        <f t="shared" si="0"/>
        <v>1</v>
      </c>
    </row>
    <row r="24" spans="1:16" ht="12.75">
      <c r="A24" s="219" t="s">
        <v>21</v>
      </c>
      <c r="B24" s="898" t="s">
        <v>397</v>
      </c>
      <c r="C24" s="898"/>
      <c r="D24" s="898"/>
      <c r="E24" s="898"/>
      <c r="F24" s="898"/>
      <c r="G24" s="898"/>
      <c r="H24" s="224">
        <f>SUM(H25)</f>
        <v>50</v>
      </c>
      <c r="I24" s="224">
        <f>SUM(I25:I25)</f>
        <v>950</v>
      </c>
      <c r="J24" s="224">
        <f>SUM(J25:J25)</f>
        <v>0</v>
      </c>
      <c r="K24" s="224"/>
      <c r="L24" s="224"/>
      <c r="M24" s="224">
        <f>SUM(M25:M25)</f>
        <v>1000</v>
      </c>
      <c r="N24" s="224">
        <f>SUM(N25:N25)</f>
        <v>555</v>
      </c>
      <c r="O24" s="224">
        <f>SUM(O25:O25)</f>
        <v>447</v>
      </c>
      <c r="P24" s="801">
        <f t="shared" si="0"/>
        <v>0.8054054054054054</v>
      </c>
    </row>
    <row r="25" spans="1:16" ht="12.75">
      <c r="A25" s="219" t="s">
        <v>22</v>
      </c>
      <c r="B25" s="896" t="s">
        <v>311</v>
      </c>
      <c r="C25" s="896"/>
      <c r="D25" s="896"/>
      <c r="E25" s="896"/>
      <c r="F25" s="896"/>
      <c r="G25" s="896"/>
      <c r="H25" s="222">
        <v>50</v>
      </c>
      <c r="I25" s="222">
        <v>950</v>
      </c>
      <c r="J25" s="222"/>
      <c r="K25" s="222"/>
      <c r="L25" s="222"/>
      <c r="M25" s="222">
        <f>SUM(H25:L25)</f>
        <v>1000</v>
      </c>
      <c r="N25" s="222">
        <v>555</v>
      </c>
      <c r="O25" s="222">
        <v>447</v>
      </c>
      <c r="P25" s="800">
        <f t="shared" si="0"/>
        <v>0.8054054054054054</v>
      </c>
    </row>
    <row r="26" spans="1:16" ht="12.75">
      <c r="A26" s="219" t="s">
        <v>23</v>
      </c>
      <c r="B26" s="898" t="s">
        <v>396</v>
      </c>
      <c r="C26" s="898"/>
      <c r="D26" s="898"/>
      <c r="E26" s="898"/>
      <c r="F26" s="898"/>
      <c r="G26" s="898"/>
      <c r="H26" s="223">
        <f aca="true" t="shared" si="3" ref="H26:M26">SUM(H27:H29)</f>
        <v>2688</v>
      </c>
      <c r="I26" s="223">
        <f t="shared" si="3"/>
        <v>1695</v>
      </c>
      <c r="J26" s="223">
        <f t="shared" si="3"/>
        <v>1305</v>
      </c>
      <c r="K26" s="223">
        <f t="shared" si="3"/>
        <v>0</v>
      </c>
      <c r="L26" s="223">
        <f t="shared" si="3"/>
        <v>0</v>
      </c>
      <c r="M26" s="223">
        <f t="shared" si="3"/>
        <v>5688</v>
      </c>
      <c r="N26" s="223">
        <f>SUM(N27:N31)</f>
        <v>8851</v>
      </c>
      <c r="O26" s="223">
        <f>SUM(O27:O31)</f>
        <v>4082</v>
      </c>
      <c r="P26" s="799">
        <f t="shared" si="0"/>
        <v>0.4611908258953791</v>
      </c>
    </row>
    <row r="27" spans="1:16" ht="12.75">
      <c r="A27" s="219" t="s">
        <v>24</v>
      </c>
      <c r="B27" s="902" t="s">
        <v>312</v>
      </c>
      <c r="C27" s="902"/>
      <c r="D27" s="902"/>
      <c r="E27" s="902"/>
      <c r="F27" s="902"/>
      <c r="G27" s="902"/>
      <c r="H27" s="242">
        <v>260</v>
      </c>
      <c r="I27" s="242">
        <v>1695</v>
      </c>
      <c r="J27" s="242">
        <v>1305</v>
      </c>
      <c r="K27" s="242"/>
      <c r="L27" s="242"/>
      <c r="M27" s="242">
        <f>SUM(H27:L27)</f>
        <v>3260</v>
      </c>
      <c r="N27" s="242">
        <v>4795</v>
      </c>
      <c r="O27" s="242">
        <v>2284</v>
      </c>
      <c r="P27" s="802">
        <f t="shared" si="0"/>
        <v>0.47632950990615225</v>
      </c>
    </row>
    <row r="28" spans="1:16" ht="12.75">
      <c r="A28" s="219" t="s">
        <v>25</v>
      </c>
      <c r="B28" s="896" t="s">
        <v>394</v>
      </c>
      <c r="C28" s="896"/>
      <c r="D28" s="896"/>
      <c r="E28" s="896"/>
      <c r="F28" s="896"/>
      <c r="G28" s="896"/>
      <c r="H28" s="222">
        <v>320</v>
      </c>
      <c r="I28" s="222"/>
      <c r="J28" s="222"/>
      <c r="K28" s="222"/>
      <c r="L28" s="222"/>
      <c r="M28" s="222">
        <f>SUM(H28:L28)</f>
        <v>320</v>
      </c>
      <c r="N28" s="222">
        <v>320</v>
      </c>
      <c r="O28" s="222">
        <v>320</v>
      </c>
      <c r="P28" s="800">
        <f t="shared" si="0"/>
        <v>1</v>
      </c>
    </row>
    <row r="29" spans="1:16" ht="12.75">
      <c r="A29" s="219" t="s">
        <v>26</v>
      </c>
      <c r="B29" s="896" t="s">
        <v>389</v>
      </c>
      <c r="C29" s="896"/>
      <c r="D29" s="896"/>
      <c r="E29" s="896"/>
      <c r="F29" s="896"/>
      <c r="G29" s="896"/>
      <c r="H29" s="222">
        <v>2108</v>
      </c>
      <c r="I29" s="222"/>
      <c r="J29" s="222"/>
      <c r="K29" s="222"/>
      <c r="L29" s="222"/>
      <c r="M29" s="222">
        <f>SUM(H29:L29)</f>
        <v>2108</v>
      </c>
      <c r="N29" s="222">
        <v>2108</v>
      </c>
      <c r="O29" s="222"/>
      <c r="P29" s="800">
        <f t="shared" si="0"/>
        <v>0</v>
      </c>
    </row>
    <row r="30" spans="1:16" ht="12.75">
      <c r="A30" s="219" t="s">
        <v>27</v>
      </c>
      <c r="B30" s="907" t="s">
        <v>504</v>
      </c>
      <c r="C30" s="908"/>
      <c r="D30" s="908"/>
      <c r="E30" s="908"/>
      <c r="F30" s="908"/>
      <c r="G30" s="909"/>
      <c r="H30" s="222"/>
      <c r="I30" s="222"/>
      <c r="J30" s="222"/>
      <c r="K30" s="222"/>
      <c r="L30" s="222"/>
      <c r="M30" s="222"/>
      <c r="N30" s="222">
        <v>939</v>
      </c>
      <c r="O30" s="222">
        <v>939</v>
      </c>
      <c r="P30" s="800">
        <f t="shared" si="0"/>
        <v>1</v>
      </c>
    </row>
    <row r="31" spans="1:16" ht="12.75">
      <c r="A31" s="219" t="s">
        <v>28</v>
      </c>
      <c r="B31" s="907" t="s">
        <v>395</v>
      </c>
      <c r="C31" s="908"/>
      <c r="D31" s="908"/>
      <c r="E31" s="908"/>
      <c r="F31" s="908"/>
      <c r="G31" s="909"/>
      <c r="H31" s="222"/>
      <c r="I31" s="222"/>
      <c r="J31" s="222"/>
      <c r="K31" s="222"/>
      <c r="L31" s="222"/>
      <c r="M31" s="222"/>
      <c r="N31" s="222">
        <v>689</v>
      </c>
      <c r="O31" s="222">
        <v>539</v>
      </c>
      <c r="P31" s="800">
        <f t="shared" si="0"/>
        <v>0.7822931785195936</v>
      </c>
    </row>
    <row r="32" spans="1:16" ht="12.75">
      <c r="A32" s="219" t="s">
        <v>29</v>
      </c>
      <c r="B32" s="898" t="s">
        <v>362</v>
      </c>
      <c r="C32" s="898"/>
      <c r="D32" s="898"/>
      <c r="E32" s="898"/>
      <c r="F32" s="898"/>
      <c r="G32" s="898"/>
      <c r="H32" s="224">
        <f>SUM(H33)</f>
        <v>0</v>
      </c>
      <c r="I32" s="224">
        <f>SUM(I33:I33)</f>
        <v>0</v>
      </c>
      <c r="J32" s="224">
        <f>SUM(J33)</f>
        <v>4000</v>
      </c>
      <c r="K32" s="224"/>
      <c r="L32" s="224"/>
      <c r="M32" s="224">
        <f>SUM(M33)</f>
        <v>175</v>
      </c>
      <c r="N32" s="224">
        <f>SUM(N33:N37)</f>
        <v>13166</v>
      </c>
      <c r="O32" s="224">
        <f>SUM(O33:O35)</f>
        <v>353</v>
      </c>
      <c r="P32" s="801">
        <f t="shared" si="0"/>
        <v>0.02681148412577852</v>
      </c>
    </row>
    <row r="33" spans="1:16" ht="12.75">
      <c r="A33" s="219" t="s">
        <v>30</v>
      </c>
      <c r="B33" s="902" t="s">
        <v>313</v>
      </c>
      <c r="C33" s="902"/>
      <c r="D33" s="902"/>
      <c r="E33" s="902"/>
      <c r="F33" s="902"/>
      <c r="G33" s="902"/>
      <c r="H33" s="242"/>
      <c r="I33" s="242"/>
      <c r="J33" s="242">
        <v>4000</v>
      </c>
      <c r="K33" s="242"/>
      <c r="L33" s="242"/>
      <c r="M33" s="242">
        <v>175</v>
      </c>
      <c r="N33" s="242">
        <v>175</v>
      </c>
      <c r="O33" s="242">
        <v>175</v>
      </c>
      <c r="P33" s="802">
        <f t="shared" si="0"/>
        <v>1</v>
      </c>
    </row>
    <row r="34" spans="1:16" ht="12.75">
      <c r="A34" s="219" t="s">
        <v>31</v>
      </c>
      <c r="B34" s="903" t="s">
        <v>496</v>
      </c>
      <c r="C34" s="904"/>
      <c r="D34" s="904"/>
      <c r="E34" s="904"/>
      <c r="F34" s="904"/>
      <c r="G34" s="905"/>
      <c r="H34" s="242"/>
      <c r="I34" s="242"/>
      <c r="J34" s="242"/>
      <c r="K34" s="242"/>
      <c r="L34" s="242"/>
      <c r="M34" s="242"/>
      <c r="N34" s="242">
        <v>179</v>
      </c>
      <c r="O34" s="242">
        <v>178</v>
      </c>
      <c r="P34" s="802">
        <f t="shared" si="0"/>
        <v>0.994413407821229</v>
      </c>
    </row>
    <row r="35" spans="1:16" ht="12.75">
      <c r="A35" s="219" t="s">
        <v>106</v>
      </c>
      <c r="B35" s="903" t="s">
        <v>517</v>
      </c>
      <c r="C35" s="904"/>
      <c r="D35" s="904"/>
      <c r="E35" s="904"/>
      <c r="F35" s="904"/>
      <c r="G35" s="905"/>
      <c r="H35" s="242"/>
      <c r="I35" s="242"/>
      <c r="J35" s="242"/>
      <c r="K35" s="242"/>
      <c r="L35" s="242"/>
      <c r="M35" s="242"/>
      <c r="N35" s="242">
        <v>200</v>
      </c>
      <c r="O35" s="242"/>
      <c r="P35" s="802">
        <f t="shared" si="0"/>
        <v>0</v>
      </c>
    </row>
    <row r="36" spans="1:16" ht="12.75">
      <c r="A36" s="219" t="s">
        <v>107</v>
      </c>
      <c r="B36" s="903" t="s">
        <v>532</v>
      </c>
      <c r="C36" s="904"/>
      <c r="D36" s="904"/>
      <c r="E36" s="904"/>
      <c r="F36" s="904"/>
      <c r="G36" s="905"/>
      <c r="H36" s="242"/>
      <c r="I36" s="242"/>
      <c r="J36" s="242"/>
      <c r="K36" s="242"/>
      <c r="L36" s="242"/>
      <c r="M36" s="242"/>
      <c r="N36" s="242">
        <v>6477</v>
      </c>
      <c r="O36" s="242"/>
      <c r="P36" s="802">
        <f t="shared" si="0"/>
        <v>0</v>
      </c>
    </row>
    <row r="37" spans="1:16" ht="12.75">
      <c r="A37" s="219" t="s">
        <v>108</v>
      </c>
      <c r="B37" s="903" t="s">
        <v>533</v>
      </c>
      <c r="C37" s="904"/>
      <c r="D37" s="904"/>
      <c r="E37" s="904"/>
      <c r="F37" s="904"/>
      <c r="G37" s="905"/>
      <c r="H37" s="242"/>
      <c r="I37" s="242"/>
      <c r="J37" s="242"/>
      <c r="K37" s="242"/>
      <c r="L37" s="242"/>
      <c r="M37" s="242"/>
      <c r="N37" s="242">
        <v>6135</v>
      </c>
      <c r="O37" s="242"/>
      <c r="P37" s="802">
        <f t="shared" si="0"/>
        <v>0</v>
      </c>
    </row>
    <row r="38" spans="1:16" ht="12.75">
      <c r="A38" s="219" t="s">
        <v>109</v>
      </c>
      <c r="B38" s="898" t="s">
        <v>581</v>
      </c>
      <c r="C38" s="898"/>
      <c r="D38" s="898"/>
      <c r="E38" s="898"/>
      <c r="F38" s="898"/>
      <c r="G38" s="898"/>
      <c r="H38" s="224">
        <f>SUM(H39)</f>
        <v>0</v>
      </c>
      <c r="I38" s="224">
        <f>SUM(I39:I39)</f>
        <v>0</v>
      </c>
      <c r="J38" s="224">
        <f>SUM(J39)</f>
        <v>4000</v>
      </c>
      <c r="K38" s="224"/>
      <c r="L38" s="224"/>
      <c r="M38" s="224">
        <f>SUM(M39)</f>
        <v>0</v>
      </c>
      <c r="N38" s="224">
        <f>SUM(N39)</f>
        <v>0</v>
      </c>
      <c r="O38" s="224">
        <f>SUM(O39)</f>
        <v>0</v>
      </c>
      <c r="P38" s="801"/>
    </row>
    <row r="39" spans="1:16" ht="12.75">
      <c r="A39" s="219" t="s">
        <v>393</v>
      </c>
      <c r="B39" s="902" t="s">
        <v>443</v>
      </c>
      <c r="C39" s="902"/>
      <c r="D39" s="902"/>
      <c r="E39" s="902"/>
      <c r="F39" s="902"/>
      <c r="G39" s="902"/>
      <c r="H39" s="242"/>
      <c r="I39" s="242"/>
      <c r="J39" s="242">
        <v>4000</v>
      </c>
      <c r="K39" s="242"/>
      <c r="L39" s="242"/>
      <c r="M39" s="242"/>
      <c r="N39" s="242">
        <v>0</v>
      </c>
      <c r="O39" s="242"/>
      <c r="P39" s="802"/>
    </row>
    <row r="40" spans="1:16" ht="12.75">
      <c r="A40" s="219" t="s">
        <v>391</v>
      </c>
      <c r="B40" s="898" t="s">
        <v>331</v>
      </c>
      <c r="C40" s="898"/>
      <c r="D40" s="898"/>
      <c r="E40" s="898"/>
      <c r="F40" s="898"/>
      <c r="G40" s="898"/>
      <c r="H40" s="224">
        <f>SUM(H42)</f>
        <v>0</v>
      </c>
      <c r="I40" s="224">
        <f>SUM(I42:I42)</f>
        <v>0</v>
      </c>
      <c r="J40" s="224">
        <f>SUM(J42)</f>
        <v>4000</v>
      </c>
      <c r="K40" s="224"/>
      <c r="L40" s="224"/>
      <c r="M40" s="224">
        <f>SUM(M42)</f>
        <v>0</v>
      </c>
      <c r="N40" s="224">
        <f>SUM(N41:N44)</f>
        <v>942</v>
      </c>
      <c r="O40" s="224">
        <f>SUM(O41:O44)</f>
        <v>868</v>
      </c>
      <c r="P40" s="801">
        <f>O40/N40</f>
        <v>0.921443736730361</v>
      </c>
    </row>
    <row r="41" spans="1:16" ht="12.75">
      <c r="A41" s="219" t="s">
        <v>390</v>
      </c>
      <c r="B41" s="902" t="s">
        <v>449</v>
      </c>
      <c r="C41" s="902"/>
      <c r="D41" s="902"/>
      <c r="E41" s="902"/>
      <c r="F41" s="902"/>
      <c r="G41" s="902"/>
      <c r="H41" s="242"/>
      <c r="I41" s="242"/>
      <c r="J41" s="242">
        <v>4000</v>
      </c>
      <c r="K41" s="242"/>
      <c r="L41" s="242"/>
      <c r="M41" s="242">
        <v>0</v>
      </c>
      <c r="N41" s="242">
        <v>400</v>
      </c>
      <c r="O41" s="242">
        <v>400</v>
      </c>
      <c r="P41" s="802">
        <f>O41/N41</f>
        <v>1</v>
      </c>
    </row>
    <row r="42" spans="1:16" ht="12.75">
      <c r="A42" s="219" t="s">
        <v>388</v>
      </c>
      <c r="B42" s="902" t="s">
        <v>450</v>
      </c>
      <c r="C42" s="902"/>
      <c r="D42" s="902"/>
      <c r="E42" s="902"/>
      <c r="F42" s="902"/>
      <c r="G42" s="902"/>
      <c r="H42" s="242"/>
      <c r="I42" s="242"/>
      <c r="J42" s="242">
        <v>4000</v>
      </c>
      <c r="K42" s="242"/>
      <c r="L42" s="242"/>
      <c r="M42" s="242">
        <v>0</v>
      </c>
      <c r="N42" s="242">
        <v>310</v>
      </c>
      <c r="O42" s="242">
        <v>310</v>
      </c>
      <c r="P42" s="802">
        <f>O42/N42</f>
        <v>1</v>
      </c>
    </row>
    <row r="43" spans="1:16" ht="12.75">
      <c r="A43" s="219" t="s">
        <v>378</v>
      </c>
      <c r="B43" s="903" t="s">
        <v>582</v>
      </c>
      <c r="C43" s="904"/>
      <c r="D43" s="904"/>
      <c r="E43" s="904"/>
      <c r="F43" s="904"/>
      <c r="G43" s="905"/>
      <c r="H43" s="242"/>
      <c r="I43" s="242"/>
      <c r="J43" s="242"/>
      <c r="K43" s="242"/>
      <c r="L43" s="242"/>
      <c r="M43" s="242"/>
      <c r="N43" s="242">
        <v>0</v>
      </c>
      <c r="O43" s="242"/>
      <c r="P43" s="802"/>
    </row>
    <row r="44" spans="1:16" ht="12.75">
      <c r="A44" s="219" t="s">
        <v>411</v>
      </c>
      <c r="B44" s="903" t="s">
        <v>505</v>
      </c>
      <c r="C44" s="904"/>
      <c r="D44" s="904"/>
      <c r="E44" s="904"/>
      <c r="F44" s="904"/>
      <c r="G44" s="905"/>
      <c r="H44" s="242"/>
      <c r="I44" s="242"/>
      <c r="J44" s="242"/>
      <c r="K44" s="242"/>
      <c r="L44" s="242"/>
      <c r="M44" s="242"/>
      <c r="N44" s="242">
        <v>232</v>
      </c>
      <c r="O44" s="242">
        <v>158</v>
      </c>
      <c r="P44" s="802">
        <f>O44/N44</f>
        <v>0.6810344827586207</v>
      </c>
    </row>
    <row r="45" spans="1:16" ht="12.75">
      <c r="A45" s="219" t="s">
        <v>376</v>
      </c>
      <c r="B45" s="898" t="s">
        <v>417</v>
      </c>
      <c r="C45" s="898"/>
      <c r="D45" s="898"/>
      <c r="E45" s="898"/>
      <c r="F45" s="898"/>
      <c r="G45" s="898"/>
      <c r="H45" s="224">
        <f>SUM(H46)</f>
        <v>0</v>
      </c>
      <c r="I45" s="224">
        <f>SUM(I46:I46)</f>
        <v>0</v>
      </c>
      <c r="J45" s="224">
        <f>SUM(J46)</f>
        <v>4000</v>
      </c>
      <c r="K45" s="224"/>
      <c r="L45" s="224"/>
      <c r="M45" s="224">
        <f>SUM(M46)</f>
        <v>0</v>
      </c>
      <c r="N45" s="224">
        <f>SUM(N46)</f>
        <v>0</v>
      </c>
      <c r="O45" s="224">
        <f>SUM(O46)</f>
        <v>0</v>
      </c>
      <c r="P45" s="801"/>
    </row>
    <row r="46" spans="1:16" ht="12.75">
      <c r="A46" s="219" t="s">
        <v>375</v>
      </c>
      <c r="B46" s="902" t="s">
        <v>497</v>
      </c>
      <c r="C46" s="902"/>
      <c r="D46" s="902"/>
      <c r="E46" s="902"/>
      <c r="F46" s="902"/>
      <c r="G46" s="902"/>
      <c r="H46" s="242"/>
      <c r="I46" s="242"/>
      <c r="J46" s="242">
        <v>4000</v>
      </c>
      <c r="K46" s="242"/>
      <c r="L46" s="242"/>
      <c r="M46" s="242"/>
      <c r="N46" s="242">
        <v>0</v>
      </c>
      <c r="O46" s="242"/>
      <c r="P46" s="802"/>
    </row>
    <row r="47" spans="1:16" ht="12.75">
      <c r="A47" s="219" t="s">
        <v>374</v>
      </c>
      <c r="B47" s="898" t="s">
        <v>334</v>
      </c>
      <c r="C47" s="898"/>
      <c r="D47" s="898"/>
      <c r="E47" s="898"/>
      <c r="F47" s="898"/>
      <c r="G47" s="898"/>
      <c r="H47" s="224">
        <f>SUM(H48)</f>
        <v>0</v>
      </c>
      <c r="I47" s="224">
        <f>SUM(I48:I48)</f>
        <v>0</v>
      </c>
      <c r="J47" s="224">
        <f>SUM(J48)</f>
        <v>4000</v>
      </c>
      <c r="K47" s="224"/>
      <c r="L47" s="224"/>
      <c r="M47" s="224">
        <f>SUM(M48)</f>
        <v>0</v>
      </c>
      <c r="N47" s="224">
        <f>SUM(N48)</f>
        <v>350</v>
      </c>
      <c r="O47" s="224">
        <f>SUM(O48)</f>
        <v>268</v>
      </c>
      <c r="P47" s="801">
        <f aca="true" t="shared" si="4" ref="P47:P56">O47/N47</f>
        <v>0.7657142857142857</v>
      </c>
    </row>
    <row r="48" spans="1:16" ht="12.75">
      <c r="A48" s="219" t="s">
        <v>412</v>
      </c>
      <c r="B48" s="902" t="s">
        <v>498</v>
      </c>
      <c r="C48" s="902"/>
      <c r="D48" s="902"/>
      <c r="E48" s="902"/>
      <c r="F48" s="902"/>
      <c r="G48" s="902"/>
      <c r="H48" s="242"/>
      <c r="I48" s="242"/>
      <c r="J48" s="242">
        <v>4000</v>
      </c>
      <c r="K48" s="242"/>
      <c r="L48" s="242"/>
      <c r="M48" s="242"/>
      <c r="N48" s="242">
        <v>350</v>
      </c>
      <c r="O48" s="242">
        <v>268</v>
      </c>
      <c r="P48" s="802">
        <f t="shared" si="4"/>
        <v>0.7657142857142857</v>
      </c>
    </row>
    <row r="49" spans="1:16" ht="12.75">
      <c r="A49" s="219" t="s">
        <v>413</v>
      </c>
      <c r="B49" s="898" t="s">
        <v>332</v>
      </c>
      <c r="C49" s="898"/>
      <c r="D49" s="898"/>
      <c r="E49" s="898"/>
      <c r="F49" s="898"/>
      <c r="G49" s="898"/>
      <c r="H49" s="224" t="e">
        <f>SUM(H56)</f>
        <v>#REF!</v>
      </c>
      <c r="I49" s="224" t="e">
        <f>SUM(I56:I56)</f>
        <v>#REF!</v>
      </c>
      <c r="J49" s="224" t="e">
        <f>SUM(J56)</f>
        <v>#REF!</v>
      </c>
      <c r="K49" s="224"/>
      <c r="L49" s="224"/>
      <c r="M49" s="224">
        <f>SUM(M50)</f>
        <v>0</v>
      </c>
      <c r="N49" s="224">
        <f>SUM(N50:N51)</f>
        <v>568</v>
      </c>
      <c r="O49" s="224">
        <f>SUM(O50:O51)</f>
        <v>343</v>
      </c>
      <c r="P49" s="801">
        <f t="shared" si="4"/>
        <v>0.6038732394366197</v>
      </c>
    </row>
    <row r="50" spans="1:16" ht="12.75" customHeight="1">
      <c r="A50" s="219" t="s">
        <v>414</v>
      </c>
      <c r="B50" s="903" t="s">
        <v>505</v>
      </c>
      <c r="C50" s="904"/>
      <c r="D50" s="904"/>
      <c r="E50" s="904"/>
      <c r="F50" s="904"/>
      <c r="G50" s="905"/>
      <c r="H50" s="242"/>
      <c r="I50" s="242"/>
      <c r="J50" s="242">
        <v>4000</v>
      </c>
      <c r="K50" s="242"/>
      <c r="L50" s="242"/>
      <c r="M50" s="242">
        <v>0</v>
      </c>
      <c r="N50" s="242">
        <v>348</v>
      </c>
      <c r="O50" s="242">
        <v>214</v>
      </c>
      <c r="P50" s="802">
        <f t="shared" si="4"/>
        <v>0.6149425287356322</v>
      </c>
    </row>
    <row r="51" spans="1:16" ht="12.75" customHeight="1">
      <c r="A51" s="219" t="s">
        <v>373</v>
      </c>
      <c r="B51" s="903" t="s">
        <v>519</v>
      </c>
      <c r="C51" s="904"/>
      <c r="D51" s="904"/>
      <c r="E51" s="904"/>
      <c r="F51" s="904"/>
      <c r="G51" s="905"/>
      <c r="H51" s="242"/>
      <c r="I51" s="242"/>
      <c r="J51" s="242"/>
      <c r="K51" s="242"/>
      <c r="L51" s="242"/>
      <c r="M51" s="242"/>
      <c r="N51" s="242">
        <v>220</v>
      </c>
      <c r="O51" s="242">
        <v>129</v>
      </c>
      <c r="P51" s="802">
        <f t="shared" si="4"/>
        <v>0.5863636363636363</v>
      </c>
    </row>
    <row r="52" spans="1:16" ht="12.75">
      <c r="A52" s="219" t="s">
        <v>372</v>
      </c>
      <c r="B52" s="898" t="s">
        <v>330</v>
      </c>
      <c r="C52" s="898"/>
      <c r="D52" s="898"/>
      <c r="E52" s="898"/>
      <c r="F52" s="898"/>
      <c r="G52" s="898"/>
      <c r="H52" s="224" t="e">
        <f>SUM(H58)</f>
        <v>#REF!</v>
      </c>
      <c r="I52" s="224">
        <f>SUM(I58:I58)</f>
        <v>0</v>
      </c>
      <c r="J52" s="224">
        <f>SUM(J58)</f>
        <v>0</v>
      </c>
      <c r="K52" s="224"/>
      <c r="L52" s="224"/>
      <c r="M52" s="224">
        <f>SUM(M53)</f>
        <v>0</v>
      </c>
      <c r="N52" s="224">
        <f>SUM(N53)</f>
        <v>350</v>
      </c>
      <c r="O52" s="224">
        <f>SUM(O53)</f>
        <v>330</v>
      </c>
      <c r="P52" s="801">
        <f t="shared" si="4"/>
        <v>0.9428571428571428</v>
      </c>
    </row>
    <row r="53" spans="1:16" ht="12.75" customHeight="1">
      <c r="A53" s="219" t="s">
        <v>415</v>
      </c>
      <c r="B53" s="903" t="s">
        <v>510</v>
      </c>
      <c r="C53" s="904"/>
      <c r="D53" s="904"/>
      <c r="E53" s="904"/>
      <c r="F53" s="904"/>
      <c r="G53" s="905"/>
      <c r="H53" s="242"/>
      <c r="I53" s="242"/>
      <c r="J53" s="242">
        <v>4000</v>
      </c>
      <c r="K53" s="242"/>
      <c r="L53" s="242"/>
      <c r="M53" s="242">
        <v>0</v>
      </c>
      <c r="N53" s="242">
        <v>350</v>
      </c>
      <c r="O53" s="242">
        <v>330</v>
      </c>
      <c r="P53" s="802">
        <f t="shared" si="4"/>
        <v>0.9428571428571428</v>
      </c>
    </row>
    <row r="54" spans="1:16" ht="12.75">
      <c r="A54" s="219" t="s">
        <v>370</v>
      </c>
      <c r="B54" s="898" t="s">
        <v>335</v>
      </c>
      <c r="C54" s="898"/>
      <c r="D54" s="898"/>
      <c r="E54" s="898"/>
      <c r="F54" s="898"/>
      <c r="G54" s="898"/>
      <c r="H54" s="224">
        <f>SUM(H60)</f>
        <v>0</v>
      </c>
      <c r="I54" s="224">
        <f>SUM(I60:I60)</f>
        <v>0</v>
      </c>
      <c r="J54" s="224">
        <f>SUM(J60)</f>
        <v>0</v>
      </c>
      <c r="K54" s="224"/>
      <c r="L54" s="224"/>
      <c r="M54" s="224">
        <f>SUM(M55)</f>
        <v>0</v>
      </c>
      <c r="N54" s="224">
        <f>SUM(N55)</f>
        <v>190</v>
      </c>
      <c r="O54" s="224">
        <f>SUM(O55)</f>
        <v>190</v>
      </c>
      <c r="P54" s="801">
        <f t="shared" si="4"/>
        <v>1</v>
      </c>
    </row>
    <row r="55" spans="1:16" ht="12.75" customHeight="1">
      <c r="A55" s="219" t="s">
        <v>369</v>
      </c>
      <c r="B55" s="903" t="s">
        <v>520</v>
      </c>
      <c r="C55" s="904"/>
      <c r="D55" s="904"/>
      <c r="E55" s="904"/>
      <c r="F55" s="904"/>
      <c r="G55" s="905"/>
      <c r="H55" s="242"/>
      <c r="I55" s="242"/>
      <c r="J55" s="242">
        <v>4000</v>
      </c>
      <c r="K55" s="242"/>
      <c r="L55" s="242"/>
      <c r="M55" s="242">
        <v>0</v>
      </c>
      <c r="N55" s="242">
        <v>190</v>
      </c>
      <c r="O55" s="242">
        <v>190</v>
      </c>
      <c r="P55" s="802">
        <f t="shared" si="4"/>
        <v>1</v>
      </c>
    </row>
    <row r="56" spans="1:16" ht="15.75">
      <c r="A56" s="219" t="s">
        <v>416</v>
      </c>
      <c r="B56" s="910" t="s">
        <v>37</v>
      </c>
      <c r="C56" s="911"/>
      <c r="D56" s="911"/>
      <c r="E56" s="911"/>
      <c r="F56" s="911"/>
      <c r="G56" s="912"/>
      <c r="H56" s="221" t="e">
        <f>SUM(H8,H13,#REF!,H20,H24,H26,#REF!,H32)</f>
        <v>#REF!</v>
      </c>
      <c r="I56" s="221" t="e">
        <f>SUM(I8,I13,#REF!,I20,I24,I26,#REF!,I32)</f>
        <v>#REF!</v>
      </c>
      <c r="J56" s="221" t="e">
        <f>SUM(J8,J13,#REF!,J20,J24,J26,#REF!,J32)</f>
        <v>#REF!</v>
      </c>
      <c r="K56" s="221" t="e">
        <f>SUM(K8,K13,#REF!,K20,K24,K26,#REF!,K32)</f>
        <v>#REF!</v>
      </c>
      <c r="L56" s="221" t="e">
        <f>SUM(L8,L13,#REF!,L20,L24,L26,#REF!,L32)</f>
        <v>#REF!</v>
      </c>
      <c r="M56" s="221">
        <f>SUM(M8,M13,M20,M24,M26,M32)</f>
        <v>12371</v>
      </c>
      <c r="N56" s="221">
        <f>SUM(N6,N8,N13,N20,N24,N26,N32,N38,N40,N17,N45,N47,N49,N52,N54)</f>
        <v>39897</v>
      </c>
      <c r="O56" s="221">
        <f>SUM(O6,O8,O13,O20,O24,O26,O32,O38,O40,O17,O45,O47,O49,O52,O54)</f>
        <v>15466</v>
      </c>
      <c r="P56" s="803">
        <f t="shared" si="4"/>
        <v>0.387648194099807</v>
      </c>
    </row>
    <row r="57" spans="1:16" ht="15.75" customHeight="1" hidden="1">
      <c r="A57" s="219" t="s">
        <v>393</v>
      </c>
      <c r="B57" s="220"/>
      <c r="C57" s="217"/>
      <c r="D57" s="217"/>
      <c r="E57" s="217"/>
      <c r="F57" s="217"/>
      <c r="G57" s="216"/>
      <c r="H57" s="929" t="e">
        <f>SUM(H56:K56)</f>
        <v>#REF!</v>
      </c>
      <c r="I57" s="930"/>
      <c r="J57" s="930"/>
      <c r="K57" s="931"/>
      <c r="L57" s="215" t="e">
        <f>SUM(L56:L56)</f>
        <v>#REF!</v>
      </c>
      <c r="M57" s="215">
        <f>SUM(M56:M56)</f>
        <v>12371</v>
      </c>
      <c r="N57" s="215">
        <f>SUM(N56:N56)</f>
        <v>39897</v>
      </c>
      <c r="O57" s="215">
        <f>SUM(O56:O56)</f>
        <v>15466</v>
      </c>
      <c r="P57" s="215">
        <f>SUM(P56:P56)</f>
        <v>0.387648194099807</v>
      </c>
    </row>
    <row r="58" spans="1:16" ht="15.75" customHeight="1" hidden="1">
      <c r="A58" s="219" t="s">
        <v>391</v>
      </c>
      <c r="B58" s="218" t="s">
        <v>358</v>
      </c>
      <c r="C58" s="217"/>
      <c r="D58" s="217"/>
      <c r="E58" s="217"/>
      <c r="F58" s="217"/>
      <c r="G58" s="216"/>
      <c r="H58" s="929" t="e">
        <f>SUM(H57:L57)</f>
        <v>#REF!</v>
      </c>
      <c r="I58" s="930"/>
      <c r="J58" s="930"/>
      <c r="K58" s="930"/>
      <c r="L58" s="931"/>
      <c r="M58" s="334"/>
      <c r="N58" s="334"/>
      <c r="O58" s="334"/>
      <c r="P58" s="334"/>
    </row>
  </sheetData>
  <sheetProtection/>
  <mergeCells count="56">
    <mergeCell ref="B53:G53"/>
    <mergeCell ref="B54:G54"/>
    <mergeCell ref="B55:G55"/>
    <mergeCell ref="B56:G56"/>
    <mergeCell ref="H57:K57"/>
    <mergeCell ref="H58:L58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3:G33"/>
    <mergeCell ref="B34:G34"/>
    <mergeCell ref="B35:G35"/>
    <mergeCell ref="B38:G38"/>
    <mergeCell ref="B39:G39"/>
    <mergeCell ref="B40:G40"/>
    <mergeCell ref="B36:G36"/>
    <mergeCell ref="B37:G3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26:G26"/>
    <mergeCell ref="B27:G27"/>
    <mergeCell ref="B15:G15"/>
    <mergeCell ref="B17:G17"/>
    <mergeCell ref="B18:G18"/>
    <mergeCell ref="B19:G19"/>
    <mergeCell ref="B20:G20"/>
    <mergeCell ref="B21:G21"/>
    <mergeCell ref="B16:G16"/>
    <mergeCell ref="B9:G9"/>
    <mergeCell ref="B10:G10"/>
    <mergeCell ref="B11:G11"/>
    <mergeCell ref="B12:G12"/>
    <mergeCell ref="B13:G13"/>
    <mergeCell ref="B14:G14"/>
    <mergeCell ref="A4:A5"/>
    <mergeCell ref="B4:G4"/>
    <mergeCell ref="B5:G5"/>
    <mergeCell ref="B6:G6"/>
    <mergeCell ref="B7:G7"/>
    <mergeCell ref="B8:G8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62" r:id="rId1"/>
  <headerFooter alignWithMargins="0">
    <oddHeader>&amp;C&amp;"Arial,Félkövér"&amp;12
Beruházási (felhalmozási) kiadások előirányzata beruházásonként
&amp;R&amp;"Arial,Normál"9. melléklet
a 15/2013. (V.2.) Önkormányzati rendelet</oddHeader>
    <oddFooter>&amp;L&amp;D&amp;C&amp;P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P29"/>
  <sheetViews>
    <sheetView view="pageBreakPreview" zoomScaleSheetLayoutView="100" zoomScalePageLayoutView="0" workbookViewId="0" topLeftCell="A1">
      <selection activeCell="O32" sqref="O32"/>
    </sheetView>
  </sheetViews>
  <sheetFormatPr defaultColWidth="9.00390625" defaultRowHeight="12.75"/>
  <cols>
    <col min="1" max="1" width="4.125" style="214" bestFit="1" customWidth="1"/>
    <col min="2" max="2" width="4.875" style="213" customWidth="1"/>
    <col min="3" max="6" width="9.375" style="213" customWidth="1"/>
    <col min="7" max="7" width="52.375" style="213" customWidth="1"/>
    <col min="8" max="8" width="13.375" style="213" hidden="1" customWidth="1"/>
    <col min="9" max="10" width="11.125" style="213" hidden="1" customWidth="1"/>
    <col min="11" max="11" width="12.625" style="213" hidden="1" customWidth="1"/>
    <col min="12" max="12" width="14.875" style="213" hidden="1" customWidth="1"/>
    <col min="13" max="16" width="14.875" style="213" customWidth="1"/>
    <col min="17" max="16384" width="9.375" style="213" customWidth="1"/>
  </cols>
  <sheetData>
    <row r="2" spans="12:16" ht="12.75">
      <c r="L2" s="241"/>
      <c r="M2" s="214"/>
      <c r="N2" s="214"/>
      <c r="O2" s="214"/>
      <c r="P2" s="214" t="s">
        <v>387</v>
      </c>
    </row>
    <row r="3" ht="12.75">
      <c r="A3" s="213"/>
    </row>
    <row r="4" spans="1:16" ht="12.75">
      <c r="A4" s="885"/>
      <c r="B4" s="886" t="s">
        <v>341</v>
      </c>
      <c r="C4" s="886"/>
      <c r="D4" s="886"/>
      <c r="E4" s="886"/>
      <c r="F4" s="886"/>
      <c r="G4" s="886"/>
      <c r="H4" s="232" t="s">
        <v>342</v>
      </c>
      <c r="I4" s="232" t="s">
        <v>343</v>
      </c>
      <c r="J4" s="232" t="s">
        <v>344</v>
      </c>
      <c r="K4" s="232" t="s">
        <v>345</v>
      </c>
      <c r="L4" s="232" t="s">
        <v>346</v>
      </c>
      <c r="M4" s="232" t="s">
        <v>342</v>
      </c>
      <c r="N4" s="232" t="s">
        <v>343</v>
      </c>
      <c r="O4" s="232" t="s">
        <v>344</v>
      </c>
      <c r="P4" s="232" t="s">
        <v>345</v>
      </c>
    </row>
    <row r="5" spans="1:16" s="225" customFormat="1" ht="36.75" customHeight="1">
      <c r="A5" s="885"/>
      <c r="B5" s="887" t="s">
        <v>583</v>
      </c>
      <c r="C5" s="888"/>
      <c r="D5" s="888"/>
      <c r="E5" s="888"/>
      <c r="F5" s="888"/>
      <c r="G5" s="889"/>
      <c r="H5" s="300" t="s">
        <v>424</v>
      </c>
      <c r="I5" s="300" t="s">
        <v>384</v>
      </c>
      <c r="J5" s="300" t="s">
        <v>425</v>
      </c>
      <c r="K5" s="300" t="s">
        <v>45</v>
      </c>
      <c r="L5" s="300" t="s">
        <v>426</v>
      </c>
      <c r="M5" s="300" t="s">
        <v>441</v>
      </c>
      <c r="N5" s="300" t="s">
        <v>442</v>
      </c>
      <c r="O5" s="303" t="s">
        <v>809</v>
      </c>
      <c r="P5" s="303" t="s">
        <v>810</v>
      </c>
    </row>
    <row r="6" spans="1:16" ht="12.75">
      <c r="A6" s="219" t="s">
        <v>3</v>
      </c>
      <c r="B6" s="898" t="s">
        <v>410</v>
      </c>
      <c r="C6" s="898"/>
      <c r="D6" s="898"/>
      <c r="E6" s="898"/>
      <c r="F6" s="898"/>
      <c r="G6" s="898"/>
      <c r="H6" s="223">
        <f aca="true" t="shared" si="0" ref="H6:M6">SUM(H7:H10)</f>
        <v>12543</v>
      </c>
      <c r="I6" s="223">
        <f t="shared" si="0"/>
        <v>0</v>
      </c>
      <c r="J6" s="223">
        <f t="shared" si="0"/>
        <v>18415</v>
      </c>
      <c r="K6" s="223">
        <f t="shared" si="0"/>
        <v>74747</v>
      </c>
      <c r="L6" s="223">
        <f t="shared" si="0"/>
        <v>0</v>
      </c>
      <c r="M6" s="223">
        <f t="shared" si="0"/>
        <v>104670</v>
      </c>
      <c r="N6" s="223">
        <f>SUM(N7:N12)</f>
        <v>107303</v>
      </c>
      <c r="O6" s="223">
        <f>SUM(O7:O12)</f>
        <v>93129</v>
      </c>
      <c r="P6" s="799">
        <f>O6/N6</f>
        <v>0.867906768683075</v>
      </c>
    </row>
    <row r="7" spans="1:16" ht="12.75" customHeight="1">
      <c r="A7" s="219" t="s">
        <v>4</v>
      </c>
      <c r="B7" s="896" t="s">
        <v>408</v>
      </c>
      <c r="C7" s="896"/>
      <c r="D7" s="896"/>
      <c r="E7" s="896"/>
      <c r="F7" s="896"/>
      <c r="G7" s="896"/>
      <c r="H7" s="222">
        <v>10443</v>
      </c>
      <c r="I7" s="222"/>
      <c r="J7" s="222">
        <v>18415</v>
      </c>
      <c r="K7" s="222"/>
      <c r="L7" s="222"/>
      <c r="M7" s="222">
        <v>27823</v>
      </c>
      <c r="N7" s="222">
        <v>27823</v>
      </c>
      <c r="O7" s="222">
        <v>15660</v>
      </c>
      <c r="P7" s="800">
        <f aca="true" t="shared" si="1" ref="P7:P27">O7/N7</f>
        <v>0.5628436904719117</v>
      </c>
    </row>
    <row r="8" spans="1:16" ht="12.75">
      <c r="A8" s="219" t="s">
        <v>5</v>
      </c>
      <c r="B8" s="884" t="s">
        <v>405</v>
      </c>
      <c r="C8" s="884"/>
      <c r="D8" s="884"/>
      <c r="E8" s="884"/>
      <c r="F8" s="884"/>
      <c r="G8" s="884"/>
      <c r="H8" s="222"/>
      <c r="I8" s="222"/>
      <c r="J8" s="222"/>
      <c r="K8" s="222">
        <v>27779</v>
      </c>
      <c r="L8" s="222"/>
      <c r="M8" s="222">
        <f>SUM(H8:L8)</f>
        <v>27779</v>
      </c>
      <c r="N8" s="222">
        <v>27779</v>
      </c>
      <c r="O8" s="222">
        <v>27779</v>
      </c>
      <c r="P8" s="800">
        <f t="shared" si="1"/>
        <v>1</v>
      </c>
    </row>
    <row r="9" spans="1:16" ht="12.75">
      <c r="A9" s="219" t="s">
        <v>6</v>
      </c>
      <c r="B9" s="884" t="s">
        <v>404</v>
      </c>
      <c r="C9" s="884"/>
      <c r="D9" s="884"/>
      <c r="E9" s="884"/>
      <c r="F9" s="884"/>
      <c r="G9" s="884"/>
      <c r="H9" s="222"/>
      <c r="I9" s="222"/>
      <c r="J9" s="222"/>
      <c r="K9" s="222">
        <v>46968</v>
      </c>
      <c r="L9" s="222"/>
      <c r="M9" s="222">
        <f>SUM(H9:L9)</f>
        <v>46968</v>
      </c>
      <c r="N9" s="222">
        <v>46968</v>
      </c>
      <c r="O9" s="222">
        <v>46968</v>
      </c>
      <c r="P9" s="800">
        <f t="shared" si="1"/>
        <v>1</v>
      </c>
    </row>
    <row r="10" spans="1:16" ht="12.75">
      <c r="A10" s="219" t="s">
        <v>7</v>
      </c>
      <c r="B10" s="884" t="s">
        <v>403</v>
      </c>
      <c r="C10" s="896"/>
      <c r="D10" s="896"/>
      <c r="E10" s="896"/>
      <c r="F10" s="896"/>
      <c r="G10" s="896"/>
      <c r="H10" s="222">
        <v>2100</v>
      </c>
      <c r="I10" s="222"/>
      <c r="J10" s="222"/>
      <c r="K10" s="222"/>
      <c r="L10" s="222"/>
      <c r="M10" s="222">
        <f>SUM(H10:L10)</f>
        <v>2100</v>
      </c>
      <c r="N10" s="222">
        <v>2118</v>
      </c>
      <c r="O10" s="222">
        <v>2118</v>
      </c>
      <c r="P10" s="800">
        <f t="shared" si="1"/>
        <v>1</v>
      </c>
    </row>
    <row r="11" spans="1:16" ht="12.75" customHeight="1">
      <c r="A11" s="219" t="s">
        <v>8</v>
      </c>
      <c r="B11" s="896" t="s">
        <v>350</v>
      </c>
      <c r="C11" s="896"/>
      <c r="D11" s="896"/>
      <c r="E11" s="896"/>
      <c r="F11" s="896"/>
      <c r="G11" s="896"/>
      <c r="H11" s="222">
        <v>2100</v>
      </c>
      <c r="I11" s="222"/>
      <c r="J11" s="222"/>
      <c r="K11" s="222"/>
      <c r="L11" s="222"/>
      <c r="M11" s="222"/>
      <c r="N11" s="222">
        <v>2000</v>
      </c>
      <c r="O11" s="222"/>
      <c r="P11" s="800">
        <f t="shared" si="1"/>
        <v>0</v>
      </c>
    </row>
    <row r="12" spans="1:16" ht="12.75" customHeight="1">
      <c r="A12" s="219" t="s">
        <v>7</v>
      </c>
      <c r="B12" s="920" t="s">
        <v>309</v>
      </c>
      <c r="C12" s="921"/>
      <c r="D12" s="921"/>
      <c r="E12" s="921"/>
      <c r="F12" s="921"/>
      <c r="G12" s="922"/>
      <c r="H12" s="222"/>
      <c r="I12" s="222">
        <v>2250</v>
      </c>
      <c r="J12" s="222">
        <v>250</v>
      </c>
      <c r="K12" s="222"/>
      <c r="L12" s="222"/>
      <c r="M12" s="222"/>
      <c r="N12" s="222">
        <v>615</v>
      </c>
      <c r="O12" s="222">
        <v>604</v>
      </c>
      <c r="P12" s="800">
        <f t="shared" si="1"/>
        <v>0.9821138211382113</v>
      </c>
    </row>
    <row r="13" spans="1:16" ht="12.75">
      <c r="A13" s="219" t="s">
        <v>9</v>
      </c>
      <c r="B13" s="898" t="s">
        <v>396</v>
      </c>
      <c r="C13" s="898"/>
      <c r="D13" s="898"/>
      <c r="E13" s="898"/>
      <c r="F13" s="898"/>
      <c r="G13" s="898"/>
      <c r="H13" s="223">
        <f aca="true" t="shared" si="2" ref="H13:M13">SUM(H14:H14)</f>
        <v>9629</v>
      </c>
      <c r="I13" s="223">
        <f t="shared" si="2"/>
        <v>265644</v>
      </c>
      <c r="J13" s="223">
        <f t="shared" si="2"/>
        <v>47083</v>
      </c>
      <c r="K13" s="223">
        <f t="shared" si="2"/>
        <v>479808</v>
      </c>
      <c r="L13" s="223">
        <f t="shared" si="2"/>
        <v>1026</v>
      </c>
      <c r="M13" s="223">
        <f t="shared" si="2"/>
        <v>804280</v>
      </c>
      <c r="N13" s="223">
        <f>SUM(N14:N16)</f>
        <v>869966</v>
      </c>
      <c r="O13" s="223">
        <f>SUM(O14:O16)</f>
        <v>624664</v>
      </c>
      <c r="P13" s="799">
        <f t="shared" si="1"/>
        <v>0.7180326587475833</v>
      </c>
    </row>
    <row r="14" spans="1:16" ht="12.75">
      <c r="A14" s="219" t="s">
        <v>10</v>
      </c>
      <c r="B14" s="896" t="s">
        <v>395</v>
      </c>
      <c r="C14" s="896"/>
      <c r="D14" s="896"/>
      <c r="E14" s="896"/>
      <c r="F14" s="896"/>
      <c r="G14" s="896"/>
      <c r="H14" s="222">
        <v>9629</v>
      </c>
      <c r="I14" s="222">
        <v>265644</v>
      </c>
      <c r="J14" s="222">
        <v>47083</v>
      </c>
      <c r="K14" s="222">
        <v>479808</v>
      </c>
      <c r="L14" s="222">
        <v>1026</v>
      </c>
      <c r="M14" s="222">
        <v>804280</v>
      </c>
      <c r="N14" s="222">
        <v>860118</v>
      </c>
      <c r="O14" s="222">
        <v>615035</v>
      </c>
      <c r="P14" s="800">
        <f t="shared" si="1"/>
        <v>0.7150588640163327</v>
      </c>
    </row>
    <row r="15" spans="1:16" ht="12.75">
      <c r="A15" s="219" t="s">
        <v>11</v>
      </c>
      <c r="B15" s="907" t="s">
        <v>495</v>
      </c>
      <c r="C15" s="908"/>
      <c r="D15" s="908"/>
      <c r="E15" s="908"/>
      <c r="F15" s="908"/>
      <c r="G15" s="909"/>
      <c r="H15" s="222"/>
      <c r="I15" s="222"/>
      <c r="J15" s="222"/>
      <c r="K15" s="222"/>
      <c r="L15" s="222"/>
      <c r="M15" s="222"/>
      <c r="N15" s="222">
        <v>545</v>
      </c>
      <c r="O15" s="222">
        <v>544</v>
      </c>
      <c r="P15" s="800">
        <f t="shared" si="1"/>
        <v>0.998165137614679</v>
      </c>
    </row>
    <row r="16" spans="1:16" ht="12.75">
      <c r="A16" s="219" t="s">
        <v>26</v>
      </c>
      <c r="B16" s="907" t="s">
        <v>448</v>
      </c>
      <c r="C16" s="908"/>
      <c r="D16" s="908"/>
      <c r="E16" s="908"/>
      <c r="F16" s="908"/>
      <c r="G16" s="909"/>
      <c r="H16" s="222"/>
      <c r="I16" s="222"/>
      <c r="J16" s="222"/>
      <c r="K16" s="222"/>
      <c r="L16" s="222"/>
      <c r="M16" s="222">
        <v>0</v>
      </c>
      <c r="N16" s="222">
        <v>9303</v>
      </c>
      <c r="O16" s="222">
        <v>9085</v>
      </c>
      <c r="P16" s="800">
        <f>O16/N16</f>
        <v>0.9765666989143287</v>
      </c>
    </row>
    <row r="17" spans="1:16" ht="12.75">
      <c r="A17" s="219" t="s">
        <v>12</v>
      </c>
      <c r="B17" s="898" t="s">
        <v>402</v>
      </c>
      <c r="C17" s="898"/>
      <c r="D17" s="898"/>
      <c r="E17" s="898"/>
      <c r="F17" s="898"/>
      <c r="G17" s="898"/>
      <c r="H17" s="223" t="e">
        <f>SUM(H18:H27)</f>
        <v>#REF!</v>
      </c>
      <c r="I17" s="223" t="e">
        <f>SUM(I18:I27)</f>
        <v>#REF!</v>
      </c>
      <c r="J17" s="223" t="e">
        <f>SUM(J18:J27)</f>
        <v>#REF!</v>
      </c>
      <c r="K17" s="223" t="e">
        <f>SUM(K18:K27)</f>
        <v>#REF!</v>
      </c>
      <c r="L17" s="223" t="e">
        <f>SUM(L18:L27)</f>
        <v>#REF!</v>
      </c>
      <c r="M17" s="223">
        <f>SUM(M18)</f>
        <v>0</v>
      </c>
      <c r="N17" s="223">
        <f>SUM(N18)</f>
        <v>0</v>
      </c>
      <c r="O17" s="223">
        <f>SUM(O18)</f>
        <v>0</v>
      </c>
      <c r="P17" s="799"/>
    </row>
    <row r="18" spans="1:16" ht="12.75">
      <c r="A18" s="219" t="s">
        <v>13</v>
      </c>
      <c r="B18" s="896" t="s">
        <v>584</v>
      </c>
      <c r="C18" s="896"/>
      <c r="D18" s="896"/>
      <c r="E18" s="896"/>
      <c r="F18" s="896"/>
      <c r="G18" s="896"/>
      <c r="H18" s="222">
        <v>225</v>
      </c>
      <c r="I18" s="222"/>
      <c r="J18" s="222"/>
      <c r="K18" s="222"/>
      <c r="L18" s="222"/>
      <c r="M18" s="222"/>
      <c r="N18" s="222">
        <v>0</v>
      </c>
      <c r="O18" s="222"/>
      <c r="P18" s="800"/>
    </row>
    <row r="19" spans="1:16" ht="12.75">
      <c r="A19" s="219" t="s">
        <v>14</v>
      </c>
      <c r="B19" s="898" t="s">
        <v>585</v>
      </c>
      <c r="C19" s="898"/>
      <c r="D19" s="898"/>
      <c r="E19" s="898"/>
      <c r="F19" s="898"/>
      <c r="G19" s="898"/>
      <c r="H19" s="223" t="e">
        <f>SUM(H20:H29)</f>
        <v>#REF!</v>
      </c>
      <c r="I19" s="223" t="e">
        <f>SUM(I20:I29)</f>
        <v>#REF!</v>
      </c>
      <c r="J19" s="223" t="e">
        <f>SUM(J20:J29)</f>
        <v>#REF!</v>
      </c>
      <c r="K19" s="223" t="e">
        <f>SUM(K20:K29)</f>
        <v>#REF!</v>
      </c>
      <c r="L19" s="223" t="e">
        <f>SUM(L20:L29)</f>
        <v>#REF!</v>
      </c>
      <c r="M19" s="223">
        <f>SUM(M20)</f>
        <v>0</v>
      </c>
      <c r="N19" s="223">
        <f>SUM(N20)</f>
        <v>0</v>
      </c>
      <c r="O19" s="223">
        <f>SUM(O20)</f>
        <v>0</v>
      </c>
      <c r="P19" s="799"/>
    </row>
    <row r="20" spans="1:16" ht="12.75">
      <c r="A20" s="219" t="s">
        <v>15</v>
      </c>
      <c r="B20" s="896" t="s">
        <v>586</v>
      </c>
      <c r="C20" s="896"/>
      <c r="D20" s="896"/>
      <c r="E20" s="896"/>
      <c r="F20" s="896"/>
      <c r="G20" s="896"/>
      <c r="H20" s="222">
        <v>225</v>
      </c>
      <c r="I20" s="222"/>
      <c r="J20" s="222"/>
      <c r="K20" s="222"/>
      <c r="L20" s="222"/>
      <c r="M20" s="222"/>
      <c r="N20" s="222">
        <v>0</v>
      </c>
      <c r="O20" s="222"/>
      <c r="P20" s="800"/>
    </row>
    <row r="21" spans="1:16" ht="12.75">
      <c r="A21" s="219" t="s">
        <v>16</v>
      </c>
      <c r="B21" s="898" t="s">
        <v>333</v>
      </c>
      <c r="C21" s="898"/>
      <c r="D21" s="898"/>
      <c r="E21" s="898"/>
      <c r="F21" s="898"/>
      <c r="G21" s="898"/>
      <c r="H21" s="224">
        <f>SUM(H22)</f>
        <v>0</v>
      </c>
      <c r="I21" s="224">
        <f>SUM(I22:I22)</f>
        <v>0</v>
      </c>
      <c r="J21" s="224">
        <f>SUM(J22)</f>
        <v>4000</v>
      </c>
      <c r="K21" s="224"/>
      <c r="L21" s="224"/>
      <c r="M21" s="224">
        <f>SUM(M22)</f>
        <v>0</v>
      </c>
      <c r="N21" s="224">
        <f>SUM(N22)</f>
        <v>450</v>
      </c>
      <c r="O21" s="224">
        <f>SUM(O22)</f>
        <v>450</v>
      </c>
      <c r="P21" s="801">
        <f t="shared" si="1"/>
        <v>1</v>
      </c>
    </row>
    <row r="22" spans="1:16" ht="12.75">
      <c r="A22" s="219" t="s">
        <v>17</v>
      </c>
      <c r="B22" s="902" t="s">
        <v>499</v>
      </c>
      <c r="C22" s="902"/>
      <c r="D22" s="902"/>
      <c r="E22" s="902"/>
      <c r="F22" s="902"/>
      <c r="G22" s="902"/>
      <c r="H22" s="242"/>
      <c r="I22" s="242"/>
      <c r="J22" s="242">
        <v>4000</v>
      </c>
      <c r="K22" s="242"/>
      <c r="L22" s="242"/>
      <c r="M22" s="242"/>
      <c r="N22" s="242">
        <v>450</v>
      </c>
      <c r="O22" s="242">
        <v>450</v>
      </c>
      <c r="P22" s="802">
        <f t="shared" si="1"/>
        <v>1</v>
      </c>
    </row>
    <row r="23" spans="1:16" ht="12.75">
      <c r="A23" s="219" t="s">
        <v>18</v>
      </c>
      <c r="B23" s="898" t="s">
        <v>334</v>
      </c>
      <c r="C23" s="898"/>
      <c r="D23" s="898"/>
      <c r="E23" s="898"/>
      <c r="F23" s="898"/>
      <c r="G23" s="898"/>
      <c r="H23" s="224">
        <f>SUM(H24)</f>
        <v>0</v>
      </c>
      <c r="I23" s="224">
        <f>SUM(I24:I24)</f>
        <v>0</v>
      </c>
      <c r="J23" s="224">
        <f>SUM(J24)</f>
        <v>4000</v>
      </c>
      <c r="K23" s="224"/>
      <c r="L23" s="224"/>
      <c r="M23" s="224">
        <f>SUM(M24)</f>
        <v>0</v>
      </c>
      <c r="N23" s="224">
        <f>SUM(N24)</f>
        <v>300</v>
      </c>
      <c r="O23" s="224">
        <f>SUM(O24)</f>
        <v>0</v>
      </c>
      <c r="P23" s="801">
        <f t="shared" si="1"/>
        <v>0</v>
      </c>
    </row>
    <row r="24" spans="1:16" ht="12.75">
      <c r="A24" s="219" t="s">
        <v>19</v>
      </c>
      <c r="B24" s="902" t="s">
        <v>587</v>
      </c>
      <c r="C24" s="902"/>
      <c r="D24" s="902"/>
      <c r="E24" s="902"/>
      <c r="F24" s="902"/>
      <c r="G24" s="902"/>
      <c r="H24" s="242"/>
      <c r="I24" s="242"/>
      <c r="J24" s="242">
        <v>4000</v>
      </c>
      <c r="K24" s="242"/>
      <c r="L24" s="242"/>
      <c r="M24" s="242"/>
      <c r="N24" s="242">
        <v>300</v>
      </c>
      <c r="O24" s="242"/>
      <c r="P24" s="802">
        <f t="shared" si="1"/>
        <v>0</v>
      </c>
    </row>
    <row r="25" spans="1:16" ht="12.75">
      <c r="A25" s="219" t="s">
        <v>20</v>
      </c>
      <c r="B25" s="898" t="s">
        <v>331</v>
      </c>
      <c r="C25" s="898"/>
      <c r="D25" s="898"/>
      <c r="E25" s="898"/>
      <c r="F25" s="898"/>
      <c r="G25" s="898"/>
      <c r="H25" s="224" t="e">
        <f>SUM(H27)</f>
        <v>#REF!</v>
      </c>
      <c r="I25" s="224" t="e">
        <f>SUM(I27:I27)</f>
        <v>#REF!</v>
      </c>
      <c r="J25" s="224" t="e">
        <f>SUM(J27)</f>
        <v>#REF!</v>
      </c>
      <c r="K25" s="224"/>
      <c r="L25" s="224"/>
      <c r="M25" s="224">
        <f>SUM(M26)</f>
        <v>0</v>
      </c>
      <c r="N25" s="224">
        <f>SUM(N26)</f>
        <v>1673</v>
      </c>
      <c r="O25" s="224">
        <f>SUM(O26)</f>
        <v>0</v>
      </c>
      <c r="P25" s="801">
        <f t="shared" si="1"/>
        <v>0</v>
      </c>
    </row>
    <row r="26" spans="1:16" ht="12.75" customHeight="1">
      <c r="A26" s="219" t="s">
        <v>21</v>
      </c>
      <c r="B26" s="903" t="s">
        <v>518</v>
      </c>
      <c r="C26" s="904"/>
      <c r="D26" s="904"/>
      <c r="E26" s="904"/>
      <c r="F26" s="904"/>
      <c r="G26" s="905"/>
      <c r="H26" s="242"/>
      <c r="I26" s="242"/>
      <c r="J26" s="242">
        <v>4000</v>
      </c>
      <c r="K26" s="242"/>
      <c r="L26" s="242"/>
      <c r="M26" s="242">
        <v>0</v>
      </c>
      <c r="N26" s="242">
        <v>1673</v>
      </c>
      <c r="O26" s="242"/>
      <c r="P26" s="802">
        <f t="shared" si="1"/>
        <v>0</v>
      </c>
    </row>
    <row r="27" spans="1:16" ht="15.75">
      <c r="A27" s="219" t="s">
        <v>22</v>
      </c>
      <c r="B27" s="910" t="s">
        <v>37</v>
      </c>
      <c r="C27" s="911"/>
      <c r="D27" s="911"/>
      <c r="E27" s="911"/>
      <c r="F27" s="911"/>
      <c r="G27" s="912"/>
      <c r="H27" s="221" t="e">
        <f>SUM(H6,#REF!,#REF!,#REF!,#REF!,H13,#REF!,#REF!)</f>
        <v>#REF!</v>
      </c>
      <c r="I27" s="221" t="e">
        <f>SUM(I6,#REF!,#REF!,#REF!,#REF!,I13,#REF!,#REF!)</f>
        <v>#REF!</v>
      </c>
      <c r="J27" s="221" t="e">
        <f>SUM(J6,#REF!,#REF!,#REF!,#REF!,J13,#REF!,#REF!)</f>
        <v>#REF!</v>
      </c>
      <c r="K27" s="221" t="e">
        <f>SUM(K6,#REF!,#REF!,#REF!,#REF!,K13,#REF!,#REF!)</f>
        <v>#REF!</v>
      </c>
      <c r="L27" s="221" t="e">
        <f>SUM(L6,#REF!,#REF!,#REF!,#REF!,L13,#REF!,#REF!)</f>
        <v>#REF!</v>
      </c>
      <c r="M27" s="221">
        <f>SUM(M6,M13)</f>
        <v>908950</v>
      </c>
      <c r="N27" s="221">
        <f>SUM(N6,N13,N21,N23,N25)</f>
        <v>979692</v>
      </c>
      <c r="O27" s="221">
        <f>SUM(O6,O13,O21,O23,O25)</f>
        <v>718243</v>
      </c>
      <c r="P27" s="803">
        <f t="shared" si="1"/>
        <v>0.7331314331442943</v>
      </c>
    </row>
    <row r="28" spans="1:16" ht="12.75" customHeight="1">
      <c r="A28" s="335"/>
      <c r="B28" s="230"/>
      <c r="C28" s="230"/>
      <c r="D28" s="230"/>
      <c r="E28" s="230"/>
      <c r="F28" s="230"/>
      <c r="G28" s="230"/>
      <c r="H28" s="932"/>
      <c r="I28" s="932"/>
      <c r="J28" s="932"/>
      <c r="K28" s="932"/>
      <c r="L28" s="336"/>
      <c r="M28" s="336"/>
      <c r="N28" s="336"/>
      <c r="O28" s="336"/>
      <c r="P28" s="336"/>
    </row>
    <row r="29" spans="1:16" ht="15.75">
      <c r="A29" s="337"/>
      <c r="B29" s="338"/>
      <c r="C29" s="339"/>
      <c r="D29" s="339"/>
      <c r="E29" s="339"/>
      <c r="F29" s="339"/>
      <c r="G29" s="339"/>
      <c r="H29" s="933"/>
      <c r="I29" s="933"/>
      <c r="J29" s="933"/>
      <c r="K29" s="933"/>
      <c r="L29" s="933"/>
      <c r="M29" s="334"/>
      <c r="N29" s="334"/>
      <c r="O29" s="334"/>
      <c r="P29" s="334"/>
    </row>
  </sheetData>
  <sheetProtection/>
  <mergeCells count="27">
    <mergeCell ref="H28:K28"/>
    <mergeCell ref="H29:L29"/>
    <mergeCell ref="B22:G22"/>
    <mergeCell ref="B23:G23"/>
    <mergeCell ref="B24:G24"/>
    <mergeCell ref="B25:G25"/>
    <mergeCell ref="B26:G26"/>
    <mergeCell ref="B27:G27"/>
    <mergeCell ref="B15:G15"/>
    <mergeCell ref="B17:G17"/>
    <mergeCell ref="B18:G18"/>
    <mergeCell ref="B19:G19"/>
    <mergeCell ref="B20:G20"/>
    <mergeCell ref="B21:G21"/>
    <mergeCell ref="B16:G16"/>
    <mergeCell ref="B9:G9"/>
    <mergeCell ref="B10:G10"/>
    <mergeCell ref="B11:G11"/>
    <mergeCell ref="B12:G12"/>
    <mergeCell ref="B13:G13"/>
    <mergeCell ref="B14:G14"/>
    <mergeCell ref="A4:A5"/>
    <mergeCell ref="B4:G4"/>
    <mergeCell ref="B5:G5"/>
    <mergeCell ref="B6:G6"/>
    <mergeCell ref="B7:G7"/>
    <mergeCell ref="B8:G8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62" r:id="rId1"/>
  <headerFooter alignWithMargins="0">
    <oddHeader>&amp;C&amp;"Arial,Félkövér"&amp;12
Felújítási kiadások előirányzata felújításonként&amp;R&amp;"Arial,Normál"10. melléklet
a 15/2013. (V.2.) Önkormányzati rendelet</oddHeader>
    <oddFooter>&amp;L&amp;D&amp;C&amp;P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43"/>
  <sheetViews>
    <sheetView view="pageBreakPreview" zoomScaleSheetLayoutView="100" zoomScalePageLayoutView="0" workbookViewId="0" topLeftCell="A1">
      <selection activeCell="W30" sqref="W30"/>
    </sheetView>
  </sheetViews>
  <sheetFormatPr defaultColWidth="9.00390625" defaultRowHeight="24.75" customHeight="1"/>
  <cols>
    <col min="1" max="1" width="4.875" style="341" bestFit="1" customWidth="1"/>
    <col min="2" max="2" width="8.875" style="340" customWidth="1"/>
    <col min="3" max="3" width="58.875" style="340" customWidth="1"/>
    <col min="4" max="5" width="25.00390625" style="340" customWidth="1"/>
    <col min="6" max="16384" width="9.375" style="340" customWidth="1"/>
  </cols>
  <sheetData>
    <row r="2" spans="1:5" ht="24.75" customHeight="1">
      <c r="A2" s="936" t="s">
        <v>588</v>
      </c>
      <c r="B2" s="936"/>
      <c r="C2" s="936"/>
      <c r="D2" s="936"/>
      <c r="E2" s="936"/>
    </row>
    <row r="3" spans="4:5" ht="19.5" customHeight="1" thickBot="1">
      <c r="D3" s="342"/>
      <c r="E3" s="342"/>
    </row>
    <row r="4" spans="1:5" ht="19.5" customHeight="1" thickBot="1">
      <c r="A4" s="343"/>
      <c r="B4" s="937" t="s">
        <v>341</v>
      </c>
      <c r="C4" s="938"/>
      <c r="D4" s="344" t="s">
        <v>342</v>
      </c>
      <c r="E4" s="344" t="s">
        <v>343</v>
      </c>
    </row>
    <row r="5" spans="1:5" ht="19.5" customHeight="1">
      <c r="A5" s="345"/>
      <c r="B5" s="939" t="s">
        <v>357</v>
      </c>
      <c r="C5" s="941" t="s">
        <v>589</v>
      </c>
      <c r="D5" s="943" t="s">
        <v>441</v>
      </c>
      <c r="E5" s="943" t="s">
        <v>442</v>
      </c>
    </row>
    <row r="6" spans="1:5" ht="13.5" thickBot="1">
      <c r="A6" s="346"/>
      <c r="B6" s="940"/>
      <c r="C6" s="942"/>
      <c r="D6" s="944"/>
      <c r="E6" s="944"/>
    </row>
    <row r="7" spans="1:5" s="350" customFormat="1" ht="19.5" customHeight="1">
      <c r="A7" s="347" t="s">
        <v>3</v>
      </c>
      <c r="B7" s="348" t="s">
        <v>356</v>
      </c>
      <c r="C7" s="348"/>
      <c r="D7" s="349">
        <f>SUM(D8:D9)</f>
        <v>4750</v>
      </c>
      <c r="E7" s="349">
        <f>SUM(E8:E11)</f>
        <v>750</v>
      </c>
    </row>
    <row r="8" spans="1:5" ht="19.5" customHeight="1">
      <c r="A8" s="351" t="s">
        <v>4</v>
      </c>
      <c r="B8" s="352">
        <v>1</v>
      </c>
      <c r="C8" s="353" t="s">
        <v>590</v>
      </c>
      <c r="D8" s="354">
        <v>4000</v>
      </c>
      <c r="E8" s="354">
        <v>0</v>
      </c>
    </row>
    <row r="9" spans="1:5" ht="19.5" customHeight="1">
      <c r="A9" s="351" t="s">
        <v>5</v>
      </c>
      <c r="B9" s="352">
        <v>2</v>
      </c>
      <c r="C9" s="353" t="s">
        <v>591</v>
      </c>
      <c r="D9" s="354">
        <v>750</v>
      </c>
      <c r="E9" s="354">
        <v>750</v>
      </c>
    </row>
    <row r="10" spans="1:5" ht="19.5" customHeight="1">
      <c r="A10" s="351" t="s">
        <v>6</v>
      </c>
      <c r="B10" s="352">
        <v>3</v>
      </c>
      <c r="C10" s="355" t="s">
        <v>592</v>
      </c>
      <c r="D10" s="354"/>
      <c r="E10" s="354">
        <v>0</v>
      </c>
    </row>
    <row r="11" spans="1:5" ht="19.5" customHeight="1">
      <c r="A11" s="351" t="s">
        <v>7</v>
      </c>
      <c r="B11" s="352">
        <v>4</v>
      </c>
      <c r="C11" s="355" t="s">
        <v>593</v>
      </c>
      <c r="D11" s="354"/>
      <c r="E11" s="354">
        <v>0</v>
      </c>
    </row>
    <row r="12" spans="1:5" s="350" customFormat="1" ht="19.5" customHeight="1">
      <c r="A12" s="351" t="s">
        <v>8</v>
      </c>
      <c r="B12" s="934" t="s">
        <v>594</v>
      </c>
      <c r="C12" s="934"/>
      <c r="D12" s="356">
        <f>SUM(D13:D21)</f>
        <v>260936</v>
      </c>
      <c r="E12" s="356">
        <f>SUM(E13:E22)</f>
        <v>135075</v>
      </c>
    </row>
    <row r="13" spans="1:5" s="358" customFormat="1" ht="19.5" customHeight="1">
      <c r="A13" s="351" t="s">
        <v>9</v>
      </c>
      <c r="B13" s="352">
        <v>1</v>
      </c>
      <c r="C13" s="357" t="s">
        <v>355</v>
      </c>
      <c r="D13" s="354">
        <v>67385</v>
      </c>
      <c r="E13" s="354">
        <v>8885</v>
      </c>
    </row>
    <row r="14" spans="1:5" s="358" customFormat="1" ht="19.5" customHeight="1">
      <c r="A14" s="351" t="s">
        <v>10</v>
      </c>
      <c r="B14" s="352">
        <v>2</v>
      </c>
      <c r="C14" s="357" t="s">
        <v>354</v>
      </c>
      <c r="D14" s="354">
        <v>58500</v>
      </c>
      <c r="E14" s="354">
        <v>43500</v>
      </c>
    </row>
    <row r="15" spans="1:5" ht="19.5" customHeight="1">
      <c r="A15" s="351" t="s">
        <v>11</v>
      </c>
      <c r="B15" s="352">
        <v>3</v>
      </c>
      <c r="C15" s="359" t="s">
        <v>353</v>
      </c>
      <c r="D15" s="360">
        <v>1300</v>
      </c>
      <c r="E15" s="360">
        <v>1300</v>
      </c>
    </row>
    <row r="16" spans="1:5" ht="19.5" customHeight="1">
      <c r="A16" s="351" t="s">
        <v>12</v>
      </c>
      <c r="B16" s="352">
        <v>4</v>
      </c>
      <c r="C16" s="359" t="s">
        <v>352</v>
      </c>
      <c r="D16" s="360">
        <v>1883</v>
      </c>
      <c r="E16" s="360">
        <v>0</v>
      </c>
    </row>
    <row r="17" spans="1:5" ht="39.75" customHeight="1">
      <c r="A17" s="351" t="s">
        <v>13</v>
      </c>
      <c r="B17" s="352">
        <v>5</v>
      </c>
      <c r="C17" s="359" t="s">
        <v>351</v>
      </c>
      <c r="D17" s="360">
        <v>2916</v>
      </c>
      <c r="E17" s="360">
        <v>0</v>
      </c>
    </row>
    <row r="18" spans="1:5" ht="19.5" customHeight="1">
      <c r="A18" s="351" t="s">
        <v>14</v>
      </c>
      <c r="B18" s="352">
        <v>6</v>
      </c>
      <c r="C18" s="359" t="s">
        <v>350</v>
      </c>
      <c r="D18" s="360">
        <v>2000</v>
      </c>
      <c r="E18" s="360">
        <v>0</v>
      </c>
    </row>
    <row r="19" spans="1:5" ht="19.5" customHeight="1">
      <c r="A19" s="351" t="s">
        <v>15</v>
      </c>
      <c r="B19" s="352">
        <v>7</v>
      </c>
      <c r="C19" s="359" t="s">
        <v>429</v>
      </c>
      <c r="D19" s="360">
        <v>2500</v>
      </c>
      <c r="E19" s="360">
        <v>0</v>
      </c>
    </row>
    <row r="20" spans="1:5" ht="19.5" customHeight="1">
      <c r="A20" s="351" t="s">
        <v>16</v>
      </c>
      <c r="B20" s="352">
        <v>8</v>
      </c>
      <c r="C20" s="359" t="s">
        <v>349</v>
      </c>
      <c r="D20" s="360">
        <v>18000</v>
      </c>
      <c r="E20" s="360">
        <v>0</v>
      </c>
    </row>
    <row r="21" spans="1:5" ht="19.5" customHeight="1">
      <c r="A21" s="351" t="s">
        <v>17</v>
      </c>
      <c r="B21" s="352">
        <v>9</v>
      </c>
      <c r="C21" s="359" t="s">
        <v>348</v>
      </c>
      <c r="D21" s="360">
        <v>106452</v>
      </c>
      <c r="E21" s="360">
        <v>80000</v>
      </c>
    </row>
    <row r="22" spans="1:5" ht="19.5" customHeight="1">
      <c r="A22" s="351" t="s">
        <v>18</v>
      </c>
      <c r="B22" s="830">
        <v>10</v>
      </c>
      <c r="C22" s="359" t="s">
        <v>529</v>
      </c>
      <c r="D22" s="360"/>
      <c r="E22" s="360">
        <v>1390</v>
      </c>
    </row>
    <row r="23" spans="1:5" ht="24.75" customHeight="1" thickBot="1">
      <c r="A23" s="351" t="s">
        <v>19</v>
      </c>
      <c r="B23" s="361"/>
      <c r="C23" s="362" t="s">
        <v>595</v>
      </c>
      <c r="D23" s="363">
        <f>SUM(D7,D12)</f>
        <v>265686</v>
      </c>
      <c r="E23" s="363">
        <f>SUM(E7,E12)</f>
        <v>135825</v>
      </c>
    </row>
    <row r="24" spans="1:5" ht="19.5" customHeight="1" thickBot="1">
      <c r="A24" s="364"/>
      <c r="B24" s="365"/>
      <c r="C24" s="365"/>
      <c r="D24" s="365"/>
      <c r="E24" s="365"/>
    </row>
    <row r="25" spans="1:5" ht="24.75" customHeight="1" thickBot="1">
      <c r="A25" s="351" t="s">
        <v>20</v>
      </c>
      <c r="B25" s="366"/>
      <c r="C25" s="367" t="s">
        <v>596</v>
      </c>
      <c r="D25" s="368">
        <v>10000</v>
      </c>
      <c r="E25" s="368">
        <v>0</v>
      </c>
    </row>
    <row r="26" spans="1:5" ht="19.5" customHeight="1" thickBot="1">
      <c r="A26" s="364"/>
      <c r="B26" s="365"/>
      <c r="C26" s="365"/>
      <c r="D26" s="365"/>
      <c r="E26" s="365"/>
    </row>
    <row r="27" spans="1:5" ht="24.75" customHeight="1" thickBot="1">
      <c r="A27" s="369" t="s">
        <v>21</v>
      </c>
      <c r="B27" s="370"/>
      <c r="C27" s="367" t="s">
        <v>597</v>
      </c>
      <c r="D27" s="368">
        <f>D23+D25</f>
        <v>275686</v>
      </c>
      <c r="E27" s="368">
        <f>E23+E25</f>
        <v>135825</v>
      </c>
    </row>
    <row r="28" ht="12.75"/>
    <row r="29" spans="2:3" ht="24.75" customHeight="1">
      <c r="B29" s="935"/>
      <c r="C29" s="935"/>
    </row>
    <row r="30" spans="3:5" ht="12.75">
      <c r="C30" s="371"/>
      <c r="D30" s="372"/>
      <c r="E30" s="372"/>
    </row>
    <row r="31" spans="3:5" ht="12.75">
      <c r="C31" s="371"/>
      <c r="D31" s="372"/>
      <c r="E31" s="372"/>
    </row>
    <row r="32" spans="3:5" ht="12.75">
      <c r="C32" s="371"/>
      <c r="D32" s="372"/>
      <c r="E32" s="372"/>
    </row>
    <row r="33" spans="3:5" ht="12.75">
      <c r="C33" s="358"/>
      <c r="D33" s="372"/>
      <c r="E33" s="372"/>
    </row>
    <row r="34" spans="3:5" ht="12.75">
      <c r="C34" s="358"/>
      <c r="D34" s="372"/>
      <c r="E34" s="372"/>
    </row>
    <row r="35" spans="3:5" ht="12.75">
      <c r="C35" s="358"/>
      <c r="D35" s="372"/>
      <c r="E35" s="372"/>
    </row>
    <row r="36" spans="1:5" ht="12.75">
      <c r="A36" s="340"/>
      <c r="C36" s="358"/>
      <c r="D36" s="372"/>
      <c r="E36" s="372"/>
    </row>
    <row r="37" spans="1:5" ht="12.75">
      <c r="A37" s="340"/>
      <c r="C37" s="358"/>
      <c r="D37" s="372"/>
      <c r="E37" s="372"/>
    </row>
    <row r="38" spans="1:5" ht="12.75">
      <c r="A38" s="340"/>
      <c r="C38" s="358"/>
      <c r="D38" s="372"/>
      <c r="E38" s="372"/>
    </row>
    <row r="39" spans="1:5" ht="12.75">
      <c r="A39" s="340"/>
      <c r="D39" s="373"/>
      <c r="E39" s="373"/>
    </row>
    <row r="40" spans="1:5" ht="12.75">
      <c r="A40" s="340"/>
      <c r="D40" s="373"/>
      <c r="E40" s="373"/>
    </row>
    <row r="41" ht="12.75">
      <c r="A41" s="340"/>
    </row>
    <row r="42" ht="12.75">
      <c r="A42" s="340"/>
    </row>
    <row r="43" ht="12.75">
      <c r="A43" s="340"/>
    </row>
  </sheetData>
  <sheetProtection/>
  <mergeCells count="8">
    <mergeCell ref="B12:C12"/>
    <mergeCell ref="B29:C29"/>
    <mergeCell ref="A2:E2"/>
    <mergeCell ref="B4:C4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alignWithMargins="0">
    <oddHeader>&amp;R&amp;"Arial,Normál"
11. melléklet
a 15/2013. (V.2.) Önkormányzati rendelethez</oddHeader>
    <oddFooter>&amp;L&amp;D&amp;C&amp;P</oddFooter>
  </headerFooter>
  <rowBreaks count="1" manualBreakCount="1">
    <brk id="27" min="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4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2"/>
      <c r="D1" s="243"/>
      <c r="E1" s="243"/>
      <c r="F1" s="243"/>
      <c r="G1" s="243" t="s">
        <v>893</v>
      </c>
    </row>
    <row r="2" spans="1:7" s="4" customFormat="1" ht="32.25" customHeight="1">
      <c r="A2" s="945" t="s">
        <v>327</v>
      </c>
      <c r="B2" s="946"/>
      <c r="C2" s="6" t="s">
        <v>431</v>
      </c>
      <c r="D2" s="142" t="s">
        <v>38</v>
      </c>
      <c r="E2" s="142" t="s">
        <v>38</v>
      </c>
      <c r="F2" s="142" t="s">
        <v>38</v>
      </c>
      <c r="G2" s="142" t="s">
        <v>38</v>
      </c>
    </row>
    <row r="3" spans="1:7" s="4" customFormat="1" ht="32.25" customHeight="1" thickBot="1">
      <c r="A3" s="947" t="s">
        <v>267</v>
      </c>
      <c r="B3" s="948"/>
      <c r="C3" s="8" t="s">
        <v>328</v>
      </c>
      <c r="D3" s="164" t="s">
        <v>329</v>
      </c>
      <c r="E3" s="164" t="s">
        <v>329</v>
      </c>
      <c r="F3" s="164" t="s">
        <v>329</v>
      </c>
      <c r="G3" s="164" t="s">
        <v>329</v>
      </c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804"/>
    </row>
    <row r="8" spans="1:7" s="5" customFormat="1" ht="15.75" customHeight="1" thickBot="1">
      <c r="A8" s="14" t="s">
        <v>3</v>
      </c>
      <c r="B8" s="19"/>
      <c r="C8" s="20" t="s">
        <v>270</v>
      </c>
      <c r="D8" s="21">
        <f>SUM(D9,D18)</f>
        <v>2007540</v>
      </c>
      <c r="E8" s="21">
        <f>SUM(E9,E18)</f>
        <v>2162020</v>
      </c>
      <c r="F8" s="21">
        <f>SUM(F9,F18)</f>
        <v>2117810</v>
      </c>
      <c r="G8" s="783">
        <f>F8/E8</f>
        <v>0.9795515305131313</v>
      </c>
    </row>
    <row r="9" spans="1:7" s="22" customFormat="1" ht="32.25" thickBot="1">
      <c r="A9" s="14" t="s">
        <v>4</v>
      </c>
      <c r="B9" s="19"/>
      <c r="C9" s="20" t="s">
        <v>271</v>
      </c>
      <c r="D9" s="21">
        <f>SUM(D10:D17)</f>
        <v>1808915</v>
      </c>
      <c r="E9" s="21">
        <f>SUM(E10:E17)</f>
        <v>1879422</v>
      </c>
      <c r="F9" s="21">
        <f>SUM(F10:F17)</f>
        <v>1890240</v>
      </c>
      <c r="G9" s="783">
        <f aca="true" t="shared" si="0" ref="G9:G72">F9/E9</f>
        <v>1.005756024990662</v>
      </c>
    </row>
    <row r="10" spans="1:7" ht="15.75" customHeight="1">
      <c r="A10" s="27"/>
      <c r="B10" s="24" t="s">
        <v>88</v>
      </c>
      <c r="C10" s="143" t="s">
        <v>42</v>
      </c>
      <c r="D10" s="29">
        <v>1743000</v>
      </c>
      <c r="E10" s="29">
        <v>1743000</v>
      </c>
      <c r="F10" s="29">
        <v>1761786</v>
      </c>
      <c r="G10" s="781">
        <f t="shared" si="0"/>
        <v>1.010777969018933</v>
      </c>
    </row>
    <row r="11" spans="1:7" ht="15.75" customHeight="1">
      <c r="A11" s="27"/>
      <c r="B11" s="24" t="s">
        <v>89</v>
      </c>
      <c r="C11" s="143" t="s">
        <v>57</v>
      </c>
      <c r="D11" s="29">
        <v>0</v>
      </c>
      <c r="E11" s="29">
        <v>0</v>
      </c>
      <c r="F11" s="29"/>
      <c r="G11" s="781"/>
    </row>
    <row r="12" spans="1:7" ht="15.75" customHeight="1">
      <c r="A12" s="27"/>
      <c r="B12" s="24" t="s">
        <v>90</v>
      </c>
      <c r="C12" s="143" t="s">
        <v>43</v>
      </c>
      <c r="D12" s="29">
        <v>60415</v>
      </c>
      <c r="E12" s="29">
        <v>309870</v>
      </c>
      <c r="F12" s="29">
        <v>312923</v>
      </c>
      <c r="G12" s="781">
        <f t="shared" si="0"/>
        <v>1.0098525187982057</v>
      </c>
    </row>
    <row r="13" spans="1:7" ht="15.75" customHeight="1">
      <c r="A13" s="27"/>
      <c r="B13" s="24" t="s">
        <v>91</v>
      </c>
      <c r="C13" s="143" t="s">
        <v>464</v>
      </c>
      <c r="D13" s="29"/>
      <c r="E13" s="29">
        <v>-249455</v>
      </c>
      <c r="F13" s="29">
        <v>-249455</v>
      </c>
      <c r="G13" s="781">
        <f t="shared" si="0"/>
        <v>1</v>
      </c>
    </row>
    <row r="14" spans="1:7" ht="15.75" customHeight="1">
      <c r="A14" s="27"/>
      <c r="B14" s="24" t="s">
        <v>92</v>
      </c>
      <c r="C14" s="143" t="s">
        <v>134</v>
      </c>
      <c r="D14" s="29">
        <v>5500</v>
      </c>
      <c r="E14" s="29">
        <v>4000</v>
      </c>
      <c r="F14" s="29">
        <v>4280</v>
      </c>
      <c r="G14" s="781">
        <f t="shared" si="0"/>
        <v>1.07</v>
      </c>
    </row>
    <row r="15" spans="1:7" ht="15.75" customHeight="1">
      <c r="A15" s="27"/>
      <c r="B15" s="24" t="s">
        <v>99</v>
      </c>
      <c r="C15" s="143" t="s">
        <v>465</v>
      </c>
      <c r="D15" s="29">
        <v>0</v>
      </c>
      <c r="E15" s="29">
        <v>0</v>
      </c>
      <c r="F15" s="29"/>
      <c r="G15" s="781"/>
    </row>
    <row r="16" spans="1:7" ht="15.75" customHeight="1">
      <c r="A16" s="27"/>
      <c r="B16" s="24" t="s">
        <v>104</v>
      </c>
      <c r="C16" s="143" t="s">
        <v>352</v>
      </c>
      <c r="D16" s="29"/>
      <c r="E16" s="29">
        <v>1000</v>
      </c>
      <c r="F16" s="29">
        <v>467</v>
      </c>
      <c r="G16" s="781">
        <f t="shared" si="0"/>
        <v>0.467</v>
      </c>
    </row>
    <row r="17" spans="1:7" ht="15.75" customHeight="1" thickBot="1">
      <c r="A17" s="27"/>
      <c r="B17" s="24" t="s">
        <v>203</v>
      </c>
      <c r="C17" s="143" t="s">
        <v>466</v>
      </c>
      <c r="D17" s="29">
        <v>0</v>
      </c>
      <c r="E17" s="29">
        <v>71007</v>
      </c>
      <c r="F17" s="29">
        <v>60239</v>
      </c>
      <c r="G17" s="781">
        <f t="shared" si="0"/>
        <v>0.8483529792837325</v>
      </c>
    </row>
    <row r="18" spans="1:7" s="22" customFormat="1" ht="15.75" customHeight="1" thickBot="1">
      <c r="A18" s="14" t="s">
        <v>5</v>
      </c>
      <c r="B18" s="19"/>
      <c r="C18" s="20" t="s">
        <v>135</v>
      </c>
      <c r="D18" s="21">
        <f>SUM(D19:D26)</f>
        <v>198625</v>
      </c>
      <c r="E18" s="21">
        <f>SUM(E19:E26)</f>
        <v>282598</v>
      </c>
      <c r="F18" s="21">
        <f>SUM(F19:F26)</f>
        <v>227570</v>
      </c>
      <c r="G18" s="783">
        <f t="shared" si="0"/>
        <v>0.8052781689891648</v>
      </c>
    </row>
    <row r="19" spans="1:7" s="22" customFormat="1" ht="15.75" customHeight="1">
      <c r="A19" s="23"/>
      <c r="B19" s="24" t="s">
        <v>60</v>
      </c>
      <c r="C19" s="25" t="s">
        <v>140</v>
      </c>
      <c r="D19" s="29">
        <v>0</v>
      </c>
      <c r="E19" s="29">
        <v>0</v>
      </c>
      <c r="F19" s="29">
        <v>0</v>
      </c>
      <c r="G19" s="781"/>
    </row>
    <row r="20" spans="1:7" s="22" customFormat="1" ht="15.75" customHeight="1">
      <c r="A20" s="27"/>
      <c r="B20" s="24" t="s">
        <v>61</v>
      </c>
      <c r="C20" s="28" t="s">
        <v>141</v>
      </c>
      <c r="D20" s="29">
        <v>16818</v>
      </c>
      <c r="E20" s="29">
        <v>27068</v>
      </c>
      <c r="F20" s="29">
        <v>27707</v>
      </c>
      <c r="G20" s="781">
        <f t="shared" si="0"/>
        <v>1.0236072114674153</v>
      </c>
    </row>
    <row r="21" spans="1:7" s="22" customFormat="1" ht="15.75" customHeight="1">
      <c r="A21" s="27"/>
      <c r="B21" s="24" t="s">
        <v>62</v>
      </c>
      <c r="C21" s="28" t="s">
        <v>142</v>
      </c>
      <c r="D21" s="29">
        <v>77174</v>
      </c>
      <c r="E21" s="29">
        <v>6391</v>
      </c>
      <c r="F21" s="29">
        <v>4635</v>
      </c>
      <c r="G21" s="781">
        <f t="shared" si="0"/>
        <v>0.7252386168048819</v>
      </c>
    </row>
    <row r="22" spans="1:7" s="22" customFormat="1" ht="15.75" customHeight="1">
      <c r="A22" s="27"/>
      <c r="B22" s="24" t="s">
        <v>63</v>
      </c>
      <c r="C22" s="28" t="s">
        <v>143</v>
      </c>
      <c r="D22" s="29">
        <v>0</v>
      </c>
      <c r="E22" s="29"/>
      <c r="F22" s="29"/>
      <c r="G22" s="781"/>
    </row>
    <row r="23" spans="1:7" s="22" customFormat="1" ht="15.75" customHeight="1">
      <c r="A23" s="27"/>
      <c r="B23" s="24" t="s">
        <v>136</v>
      </c>
      <c r="C23" s="30" t="s">
        <v>144</v>
      </c>
      <c r="D23" s="29">
        <v>0</v>
      </c>
      <c r="E23" s="29"/>
      <c r="F23" s="29"/>
      <c r="G23" s="781"/>
    </row>
    <row r="24" spans="1:7" s="22" customFormat="1" ht="15.75" customHeight="1">
      <c r="A24" s="31"/>
      <c r="B24" s="24" t="s">
        <v>137</v>
      </c>
      <c r="C24" s="28" t="s">
        <v>145</v>
      </c>
      <c r="D24" s="29">
        <v>99573</v>
      </c>
      <c r="E24" s="29">
        <v>236971</v>
      </c>
      <c r="F24" s="29">
        <v>181578</v>
      </c>
      <c r="G24" s="781">
        <f t="shared" si="0"/>
        <v>0.7662456587514928</v>
      </c>
    </row>
    <row r="25" spans="1:7" ht="15.75" customHeight="1">
      <c r="A25" s="27"/>
      <c r="B25" s="24" t="s">
        <v>138</v>
      </c>
      <c r="C25" s="28" t="s">
        <v>146</v>
      </c>
      <c r="D25" s="29">
        <v>5000</v>
      </c>
      <c r="E25" s="29">
        <v>12108</v>
      </c>
      <c r="F25" s="29">
        <v>13140</v>
      </c>
      <c r="G25" s="781">
        <f t="shared" si="0"/>
        <v>1.085232903865213</v>
      </c>
    </row>
    <row r="26" spans="1:7" ht="15.75" customHeight="1" thickBot="1">
      <c r="A26" s="33"/>
      <c r="B26" s="34" t="s">
        <v>139</v>
      </c>
      <c r="C26" s="30" t="s">
        <v>466</v>
      </c>
      <c r="D26" s="29">
        <v>60</v>
      </c>
      <c r="E26" s="29">
        <v>60</v>
      </c>
      <c r="F26" s="29">
        <v>510</v>
      </c>
      <c r="G26" s="781">
        <f t="shared" si="0"/>
        <v>8.5</v>
      </c>
    </row>
    <row r="27" spans="1:7" ht="15.75" customHeight="1" thickBot="1">
      <c r="A27" s="14" t="s">
        <v>6</v>
      </c>
      <c r="B27" s="144"/>
      <c r="C27" s="20" t="s">
        <v>150</v>
      </c>
      <c r="D27" s="38">
        <v>17300</v>
      </c>
      <c r="E27" s="38">
        <v>10347</v>
      </c>
      <c r="F27" s="38">
        <v>7723</v>
      </c>
      <c r="G27" s="805">
        <f t="shared" si="0"/>
        <v>0.7463999226829032</v>
      </c>
    </row>
    <row r="28" spans="1:7" s="22" customFormat="1" ht="15.75" customHeight="1" thickBot="1">
      <c r="A28" s="14" t="s">
        <v>7</v>
      </c>
      <c r="B28" s="19"/>
      <c r="C28" s="20" t="s">
        <v>296</v>
      </c>
      <c r="D28" s="21">
        <f>SUM(D29:D36)</f>
        <v>628114</v>
      </c>
      <c r="E28" s="21">
        <f>SUM(E29:E36)</f>
        <v>653246</v>
      </c>
      <c r="F28" s="21">
        <f>SUM(F29:F36)</f>
        <v>653246</v>
      </c>
      <c r="G28" s="783">
        <f t="shared" si="0"/>
        <v>1</v>
      </c>
    </row>
    <row r="29" spans="1:7" ht="15.75" customHeight="1">
      <c r="A29" s="27"/>
      <c r="B29" s="24" t="s">
        <v>66</v>
      </c>
      <c r="C29" s="36" t="s">
        <v>156</v>
      </c>
      <c r="D29" s="29">
        <v>484507</v>
      </c>
      <c r="E29" s="29">
        <v>483960</v>
      </c>
      <c r="F29" s="29">
        <v>483960</v>
      </c>
      <c r="G29" s="781">
        <f t="shared" si="0"/>
        <v>1</v>
      </c>
    </row>
    <row r="30" spans="1:7" ht="15.75" customHeight="1">
      <c r="A30" s="27"/>
      <c r="B30" s="24" t="s">
        <v>67</v>
      </c>
      <c r="C30" s="28" t="s">
        <v>157</v>
      </c>
      <c r="D30" s="29">
        <v>143607</v>
      </c>
      <c r="E30" s="29">
        <v>115224</v>
      </c>
      <c r="F30" s="29">
        <v>115224</v>
      </c>
      <c r="G30" s="781">
        <f t="shared" si="0"/>
        <v>1</v>
      </c>
    </row>
    <row r="31" spans="1:7" ht="15.75" customHeight="1">
      <c r="A31" s="27"/>
      <c r="B31" s="24" t="s">
        <v>68</v>
      </c>
      <c r="C31" s="28" t="s">
        <v>158</v>
      </c>
      <c r="D31" s="29">
        <v>0</v>
      </c>
      <c r="E31" s="29">
        <v>12843</v>
      </c>
      <c r="F31" s="29">
        <v>12843</v>
      </c>
      <c r="G31" s="781">
        <f t="shared" si="0"/>
        <v>1</v>
      </c>
    </row>
    <row r="32" spans="1:7" ht="15.75" customHeight="1">
      <c r="A32" s="27"/>
      <c r="B32" s="24" t="s">
        <v>151</v>
      </c>
      <c r="C32" s="28" t="s">
        <v>71</v>
      </c>
      <c r="D32" s="29">
        <v>0</v>
      </c>
      <c r="E32" s="29">
        <v>0</v>
      </c>
      <c r="F32" s="29"/>
      <c r="G32" s="781"/>
    </row>
    <row r="33" spans="1:7" ht="30">
      <c r="A33" s="27"/>
      <c r="B33" s="24" t="s">
        <v>152</v>
      </c>
      <c r="C33" s="28" t="s">
        <v>159</v>
      </c>
      <c r="D33" s="29">
        <v>0</v>
      </c>
      <c r="E33" s="29">
        <v>0</v>
      </c>
      <c r="F33" s="29"/>
      <c r="G33" s="781"/>
    </row>
    <row r="34" spans="1:7" ht="15.75" customHeight="1">
      <c r="A34" s="27"/>
      <c r="B34" s="24" t="s">
        <v>153</v>
      </c>
      <c r="C34" s="28" t="s">
        <v>160</v>
      </c>
      <c r="D34" s="29">
        <v>0</v>
      </c>
      <c r="E34" s="29">
        <v>0</v>
      </c>
      <c r="F34" s="29"/>
      <c r="G34" s="781"/>
    </row>
    <row r="35" spans="1:7" ht="15.75" customHeight="1">
      <c r="A35" s="27"/>
      <c r="B35" s="24" t="s">
        <v>154</v>
      </c>
      <c r="C35" s="28" t="s">
        <v>161</v>
      </c>
      <c r="D35" s="29">
        <v>0</v>
      </c>
      <c r="E35" s="29">
        <v>0</v>
      </c>
      <c r="F35" s="29"/>
      <c r="G35" s="781"/>
    </row>
    <row r="36" spans="1:7" ht="15.75" customHeight="1">
      <c r="A36" s="27"/>
      <c r="B36" s="24" t="s">
        <v>155</v>
      </c>
      <c r="C36" s="28" t="s">
        <v>272</v>
      </c>
      <c r="D36" s="29">
        <v>0</v>
      </c>
      <c r="E36" s="29">
        <v>41219</v>
      </c>
      <c r="F36" s="29">
        <v>41219</v>
      </c>
      <c r="G36" s="781">
        <f t="shared" si="0"/>
        <v>1</v>
      </c>
    </row>
    <row r="37" spans="1:7" ht="15.75" customHeight="1" thickBot="1">
      <c r="A37" s="27"/>
      <c r="B37" s="24" t="s">
        <v>467</v>
      </c>
      <c r="C37" s="28" t="s">
        <v>457</v>
      </c>
      <c r="D37" s="29"/>
      <c r="E37" s="29"/>
      <c r="F37" s="29"/>
      <c r="G37" s="781"/>
    </row>
    <row r="38" spans="1:7" ht="15.75" customHeight="1" thickBot="1">
      <c r="A38" s="14" t="s">
        <v>8</v>
      </c>
      <c r="B38" s="37"/>
      <c r="C38" s="37" t="s">
        <v>273</v>
      </c>
      <c r="D38" s="21">
        <f>SUM(D39,D45)</f>
        <v>629281</v>
      </c>
      <c r="E38" s="21">
        <f>SUM(E39,E45)</f>
        <v>649646</v>
      </c>
      <c r="F38" s="21">
        <f>SUM(F39,F45)</f>
        <v>532048</v>
      </c>
      <c r="G38" s="783">
        <f t="shared" si="0"/>
        <v>0.8189814144934318</v>
      </c>
    </row>
    <row r="39" spans="1:7" ht="15.75" customHeight="1">
      <c r="A39" s="23"/>
      <c r="B39" s="41" t="s">
        <v>69</v>
      </c>
      <c r="C39" s="146" t="s">
        <v>165</v>
      </c>
      <c r="D39" s="269">
        <f>SUM(D40:D44)</f>
        <v>94390</v>
      </c>
      <c r="E39" s="269">
        <f>SUM(E40:E44)</f>
        <v>114755</v>
      </c>
      <c r="F39" s="269">
        <f>SUM(F40:F44)</f>
        <v>96696</v>
      </c>
      <c r="G39" s="806">
        <f t="shared" si="0"/>
        <v>0.8426299507646725</v>
      </c>
    </row>
    <row r="40" spans="1:7" ht="15.75" customHeight="1">
      <c r="A40" s="27"/>
      <c r="B40" s="61" t="s">
        <v>72</v>
      </c>
      <c r="C40" s="147" t="s">
        <v>166</v>
      </c>
      <c r="D40" s="29">
        <v>0</v>
      </c>
      <c r="E40" s="29">
        <v>6825</v>
      </c>
      <c r="F40" s="29">
        <v>6825</v>
      </c>
      <c r="G40" s="781">
        <f t="shared" si="0"/>
        <v>1</v>
      </c>
    </row>
    <row r="41" spans="1:7" ht="15.75" customHeight="1">
      <c r="A41" s="27"/>
      <c r="B41" s="61" t="s">
        <v>73</v>
      </c>
      <c r="C41" s="147" t="s">
        <v>167</v>
      </c>
      <c r="D41" s="29">
        <v>4754</v>
      </c>
      <c r="E41" s="29">
        <v>8105</v>
      </c>
      <c r="F41" s="29">
        <v>6290</v>
      </c>
      <c r="G41" s="781">
        <f t="shared" si="0"/>
        <v>0.7760641579272054</v>
      </c>
    </row>
    <row r="42" spans="1:7" ht="30">
      <c r="A42" s="27"/>
      <c r="B42" s="61" t="s">
        <v>74</v>
      </c>
      <c r="C42" s="147" t="s">
        <v>274</v>
      </c>
      <c r="D42" s="29">
        <v>31241</v>
      </c>
      <c r="E42" s="29">
        <v>34195</v>
      </c>
      <c r="F42" s="29">
        <v>34162</v>
      </c>
      <c r="G42" s="781">
        <f t="shared" si="0"/>
        <v>0.9990349466296242</v>
      </c>
    </row>
    <row r="43" spans="1:7" ht="15.75" customHeight="1">
      <c r="A43" s="27"/>
      <c r="B43" s="61" t="s">
        <v>75</v>
      </c>
      <c r="C43" s="147" t="s">
        <v>45</v>
      </c>
      <c r="D43" s="29">
        <v>25023</v>
      </c>
      <c r="E43" s="29">
        <v>25023</v>
      </c>
      <c r="F43" s="29">
        <v>15399</v>
      </c>
      <c r="G43" s="781">
        <f t="shared" si="0"/>
        <v>0.6153938376693442</v>
      </c>
    </row>
    <row r="44" spans="1:7" ht="15.75" customHeight="1">
      <c r="A44" s="27"/>
      <c r="B44" s="61" t="s">
        <v>163</v>
      </c>
      <c r="C44" s="147" t="s">
        <v>169</v>
      </c>
      <c r="D44" s="29">
        <v>33372</v>
      </c>
      <c r="E44" s="29">
        <v>40607</v>
      </c>
      <c r="F44" s="29">
        <v>34020</v>
      </c>
      <c r="G44" s="781">
        <f t="shared" si="0"/>
        <v>0.8377865885192208</v>
      </c>
    </row>
    <row r="45" spans="1:7" ht="30">
      <c r="A45" s="27"/>
      <c r="B45" s="61" t="s">
        <v>70</v>
      </c>
      <c r="C45" s="148" t="s">
        <v>170</v>
      </c>
      <c r="D45" s="268">
        <f>SUM(D46:D50)</f>
        <v>534891</v>
      </c>
      <c r="E45" s="268">
        <f>SUM(E46:E50)</f>
        <v>534891</v>
      </c>
      <c r="F45" s="268">
        <f>SUM(F46:F50)</f>
        <v>435352</v>
      </c>
      <c r="G45" s="807">
        <f t="shared" si="0"/>
        <v>0.8139078802971073</v>
      </c>
    </row>
    <row r="46" spans="1:7" ht="15.75" customHeight="1">
      <c r="A46" s="27"/>
      <c r="B46" s="61" t="s">
        <v>78</v>
      </c>
      <c r="C46" s="147" t="s">
        <v>166</v>
      </c>
      <c r="D46" s="29">
        <v>0</v>
      </c>
      <c r="E46" s="29">
        <v>0</v>
      </c>
      <c r="F46" s="29">
        <v>0</v>
      </c>
      <c r="G46" s="781"/>
    </row>
    <row r="47" spans="1:7" ht="15.75" customHeight="1">
      <c r="A47" s="27"/>
      <c r="B47" s="61" t="s">
        <v>79</v>
      </c>
      <c r="C47" s="147" t="s">
        <v>167</v>
      </c>
      <c r="D47" s="29">
        <v>0</v>
      </c>
      <c r="E47" s="29">
        <v>0</v>
      </c>
      <c r="F47" s="29">
        <v>0</v>
      </c>
      <c r="G47" s="781"/>
    </row>
    <row r="48" spans="1:7" ht="30">
      <c r="A48" s="27"/>
      <c r="B48" s="61" t="s">
        <v>80</v>
      </c>
      <c r="C48" s="147" t="s">
        <v>168</v>
      </c>
      <c r="D48" s="29">
        <v>0</v>
      </c>
      <c r="E48" s="29">
        <v>0</v>
      </c>
      <c r="F48" s="29">
        <v>0</v>
      </c>
      <c r="G48" s="781"/>
    </row>
    <row r="49" spans="1:7" ht="15.75" customHeight="1">
      <c r="A49" s="27"/>
      <c r="B49" s="61" t="s">
        <v>81</v>
      </c>
      <c r="C49" s="147" t="s">
        <v>45</v>
      </c>
      <c r="D49" s="29">
        <v>534891</v>
      </c>
      <c r="E49" s="29">
        <v>534891</v>
      </c>
      <c r="F49" s="29">
        <v>435352</v>
      </c>
      <c r="G49" s="781">
        <f t="shared" si="0"/>
        <v>0.8139078802971073</v>
      </c>
    </row>
    <row r="50" spans="1:7" ht="15.75" customHeight="1" thickBot="1">
      <c r="A50" s="42"/>
      <c r="B50" s="43" t="s">
        <v>164</v>
      </c>
      <c r="C50" s="149" t="s">
        <v>295</v>
      </c>
      <c r="D50" s="29">
        <v>0</v>
      </c>
      <c r="E50" s="29">
        <v>0</v>
      </c>
      <c r="F50" s="29">
        <v>0</v>
      </c>
      <c r="G50" s="781"/>
    </row>
    <row r="51" spans="1:7" s="22" customFormat="1" ht="15.75" customHeight="1" thickBot="1">
      <c r="A51" s="14" t="s">
        <v>9</v>
      </c>
      <c r="B51" s="19"/>
      <c r="C51" s="37" t="s">
        <v>275</v>
      </c>
      <c r="D51" s="21">
        <f>SUM(D52:D54)</f>
        <v>380</v>
      </c>
      <c r="E51" s="21">
        <f>SUM(E52:E54)</f>
        <v>1770</v>
      </c>
      <c r="F51" s="21">
        <f>SUM(F52:F54)</f>
        <v>2399</v>
      </c>
      <c r="G51" s="783">
        <f t="shared" si="0"/>
        <v>1.355367231638418</v>
      </c>
    </row>
    <row r="52" spans="1:7" ht="30">
      <c r="A52" s="27"/>
      <c r="B52" s="61" t="s">
        <v>76</v>
      </c>
      <c r="C52" s="36" t="s">
        <v>173</v>
      </c>
      <c r="D52" s="29">
        <v>50</v>
      </c>
      <c r="E52" s="29">
        <v>1440</v>
      </c>
      <c r="F52" s="29">
        <v>2069</v>
      </c>
      <c r="G52" s="781">
        <f t="shared" si="0"/>
        <v>1.4368055555555554</v>
      </c>
    </row>
    <row r="53" spans="1:7" ht="30">
      <c r="A53" s="27"/>
      <c r="B53" s="61" t="s">
        <v>77</v>
      </c>
      <c r="C53" s="28" t="s">
        <v>174</v>
      </c>
      <c r="D53" s="29">
        <v>0</v>
      </c>
      <c r="E53" s="29">
        <v>0</v>
      </c>
      <c r="F53" s="29"/>
      <c r="G53" s="781"/>
    </row>
    <row r="54" spans="1:7" ht="15.75" customHeight="1" thickBot="1">
      <c r="A54" s="27"/>
      <c r="B54" s="61" t="s">
        <v>172</v>
      </c>
      <c r="C54" s="150" t="s">
        <v>119</v>
      </c>
      <c r="D54" s="29">
        <v>330</v>
      </c>
      <c r="E54" s="29">
        <v>330</v>
      </c>
      <c r="F54" s="29">
        <v>330</v>
      </c>
      <c r="G54" s="781">
        <f t="shared" si="0"/>
        <v>1</v>
      </c>
    </row>
    <row r="55" spans="1:7" ht="15.75" customHeight="1" thickBot="1">
      <c r="A55" s="14" t="s">
        <v>10</v>
      </c>
      <c r="B55" s="19"/>
      <c r="C55" s="37" t="s">
        <v>276</v>
      </c>
      <c r="D55" s="21">
        <f>SUM(D56:D57)</f>
        <v>0</v>
      </c>
      <c r="E55" s="21">
        <f>SUM(E56:E57)</f>
        <v>0</v>
      </c>
      <c r="F55" s="21">
        <f>SUM(F56:F57)</f>
        <v>357</v>
      </c>
      <c r="G55" s="783"/>
    </row>
    <row r="56" spans="1:7" ht="15.75" customHeight="1">
      <c r="A56" s="58"/>
      <c r="B56" s="61" t="s">
        <v>175</v>
      </c>
      <c r="C56" s="28" t="s">
        <v>112</v>
      </c>
      <c r="D56" s="29">
        <v>0</v>
      </c>
      <c r="E56" s="29">
        <v>0</v>
      </c>
      <c r="F56" s="29">
        <v>0</v>
      </c>
      <c r="G56" s="781"/>
    </row>
    <row r="57" spans="1:7" ht="30.75" thickBot="1">
      <c r="A57" s="27"/>
      <c r="B57" s="61" t="s">
        <v>176</v>
      </c>
      <c r="C57" s="28" t="s">
        <v>113</v>
      </c>
      <c r="D57" s="35">
        <v>0</v>
      </c>
      <c r="E57" s="35">
        <v>0</v>
      </c>
      <c r="F57" s="35">
        <v>357</v>
      </c>
      <c r="G57" s="808"/>
    </row>
    <row r="58" spans="1:7" ht="32.25" thickBot="1">
      <c r="A58" s="14" t="s">
        <v>11</v>
      </c>
      <c r="B58" s="62"/>
      <c r="C58" s="151" t="s">
        <v>277</v>
      </c>
      <c r="D58" s="38">
        <v>2633</v>
      </c>
      <c r="E58" s="38">
        <v>2633</v>
      </c>
      <c r="F58" s="38">
        <v>2718</v>
      </c>
      <c r="G58" s="805">
        <f t="shared" si="0"/>
        <v>1.0322825674135967</v>
      </c>
    </row>
    <row r="59" spans="1:7" s="282" customFormat="1" ht="15.75" customHeight="1" thickBot="1">
      <c r="A59" s="31" t="s">
        <v>12</v>
      </c>
      <c r="B59" s="292"/>
      <c r="C59" s="293" t="s">
        <v>472</v>
      </c>
      <c r="D59" s="286"/>
      <c r="E59" s="286"/>
      <c r="F59" s="286">
        <v>29100</v>
      </c>
      <c r="G59" s="809"/>
    </row>
    <row r="60" spans="1:7" s="22" customFormat="1" ht="30.75" thickBot="1">
      <c r="A60" s="14" t="s">
        <v>13</v>
      </c>
      <c r="B60" s="19"/>
      <c r="C60" s="210" t="s">
        <v>278</v>
      </c>
      <c r="D60" s="211">
        <f>+D9+D18+D27+D28+D38+D51+D55+D58</f>
        <v>3285248</v>
      </c>
      <c r="E60" s="211">
        <f>+E9+E18+E27+E28+E38+E51+E55+E58</f>
        <v>3479662</v>
      </c>
      <c r="F60" s="211">
        <f>+F9+F18+F27+F28+F38+F51+F55+F58+F59</f>
        <v>3345401</v>
      </c>
      <c r="G60" s="810">
        <f t="shared" si="0"/>
        <v>0.9614155052990779</v>
      </c>
    </row>
    <row r="61" spans="1:7" s="22" customFormat="1" ht="32.25" thickBot="1">
      <c r="A61" s="14" t="s">
        <v>14</v>
      </c>
      <c r="B61" s="39"/>
      <c r="C61" s="37" t="s">
        <v>473</v>
      </c>
      <c r="D61" s="40">
        <f>+D62+D63</f>
        <v>320270</v>
      </c>
      <c r="E61" s="40">
        <f>+E62+E63</f>
        <v>345556</v>
      </c>
      <c r="F61" s="40">
        <f>+F62+F63</f>
        <v>345556</v>
      </c>
      <c r="G61" s="811">
        <f t="shared" si="0"/>
        <v>1</v>
      </c>
    </row>
    <row r="62" spans="1:7" s="22" customFormat="1" ht="30">
      <c r="A62" s="23"/>
      <c r="B62" s="41" t="s">
        <v>183</v>
      </c>
      <c r="C62" s="25" t="s">
        <v>180</v>
      </c>
      <c r="D62" s="29">
        <v>136218</v>
      </c>
      <c r="E62" s="29">
        <v>161504</v>
      </c>
      <c r="F62" s="29">
        <v>161504</v>
      </c>
      <c r="G62" s="781">
        <f t="shared" si="0"/>
        <v>1</v>
      </c>
    </row>
    <row r="63" spans="1:7" s="22" customFormat="1" ht="30.75" thickBot="1">
      <c r="A63" s="42"/>
      <c r="B63" s="43" t="s">
        <v>184</v>
      </c>
      <c r="C63" s="44" t="s">
        <v>181</v>
      </c>
      <c r="D63" s="29">
        <v>184052</v>
      </c>
      <c r="E63" s="29">
        <v>184052</v>
      </c>
      <c r="F63" s="29">
        <v>184052</v>
      </c>
      <c r="G63" s="781">
        <f t="shared" si="0"/>
        <v>1</v>
      </c>
    </row>
    <row r="64" spans="1:7" ht="32.25" thickBot="1">
      <c r="A64" s="46" t="s">
        <v>15</v>
      </c>
      <c r="B64" s="47"/>
      <c r="C64" s="37" t="s">
        <v>474</v>
      </c>
      <c r="D64" s="21">
        <f>+D65+D66</f>
        <v>406997</v>
      </c>
      <c r="E64" s="21">
        <f>+E65+E66</f>
        <v>406997</v>
      </c>
      <c r="F64" s="21">
        <f>+F65+F66+F67</f>
        <v>378608</v>
      </c>
      <c r="G64" s="783">
        <f t="shared" si="0"/>
        <v>0.9302476431030204</v>
      </c>
    </row>
    <row r="65" spans="1:7" ht="15.75">
      <c r="A65" s="152"/>
      <c r="B65" s="153" t="s">
        <v>476</v>
      </c>
      <c r="C65" s="143" t="s">
        <v>279</v>
      </c>
      <c r="D65" s="29">
        <v>0</v>
      </c>
      <c r="E65" s="29">
        <v>0</v>
      </c>
      <c r="F65" s="29">
        <v>0</v>
      </c>
      <c r="G65" s="781"/>
    </row>
    <row r="66" spans="1:7" ht="15.75" customHeight="1">
      <c r="A66" s="274"/>
      <c r="B66" s="61" t="s">
        <v>483</v>
      </c>
      <c r="C66" s="143" t="s">
        <v>280</v>
      </c>
      <c r="D66" s="29">
        <v>406997</v>
      </c>
      <c r="E66" s="29">
        <v>406997</v>
      </c>
      <c r="F66" s="29">
        <v>234311</v>
      </c>
      <c r="G66" s="781">
        <f t="shared" si="0"/>
        <v>0.575706946242847</v>
      </c>
    </row>
    <row r="67" spans="1:7" ht="15.75" customHeight="1" thickBot="1">
      <c r="A67" s="154"/>
      <c r="B67" s="275" t="s">
        <v>491</v>
      </c>
      <c r="C67" s="276" t="s">
        <v>459</v>
      </c>
      <c r="D67" s="277"/>
      <c r="E67" s="277"/>
      <c r="F67" s="277">
        <v>144297</v>
      </c>
      <c r="G67" s="812"/>
    </row>
    <row r="68" spans="1:7" s="282" customFormat="1" ht="15.75" customHeight="1" thickBot="1">
      <c r="A68" s="278" t="s">
        <v>16</v>
      </c>
      <c r="B68" s="279"/>
      <c r="C68" s="280" t="s">
        <v>475</v>
      </c>
      <c r="D68" s="281"/>
      <c r="E68" s="281"/>
      <c r="F68" s="281">
        <v>-2079</v>
      </c>
      <c r="G68" s="813"/>
    </row>
    <row r="69" spans="1:7" ht="15.75" customHeight="1" thickBot="1">
      <c r="A69" s="46" t="s">
        <v>17</v>
      </c>
      <c r="B69" s="48"/>
      <c r="C69" s="49" t="s">
        <v>297</v>
      </c>
      <c r="D69" s="40">
        <f>+D60+D61+D64</f>
        <v>4012515</v>
      </c>
      <c r="E69" s="40">
        <f>+E60+E61+E64</f>
        <v>4232215</v>
      </c>
      <c r="F69" s="40">
        <f>+F60+F61+F64+F68</f>
        <v>4067486</v>
      </c>
      <c r="G69" s="811">
        <f t="shared" si="0"/>
        <v>0.9610773554746156</v>
      </c>
    </row>
    <row r="70" spans="1:7" ht="15" customHeight="1" thickBot="1">
      <c r="A70" s="50"/>
      <c r="B70" s="50"/>
      <c r="C70" s="51"/>
      <c r="D70" s="52"/>
      <c r="E70" s="52"/>
      <c r="F70" s="52"/>
      <c r="G70" s="814"/>
    </row>
    <row r="71" spans="1:7" s="5" customFormat="1" ht="15.75" customHeight="1" thickBot="1">
      <c r="A71" s="12"/>
      <c r="B71" s="55"/>
      <c r="C71" s="55" t="s">
        <v>46</v>
      </c>
      <c r="D71" s="56"/>
      <c r="E71" s="56"/>
      <c r="F71" s="56"/>
      <c r="G71" s="815"/>
    </row>
    <row r="72" spans="1:7" s="22" customFormat="1" ht="15.75" customHeight="1" thickBot="1">
      <c r="A72" s="14" t="s">
        <v>3</v>
      </c>
      <c r="B72" s="37"/>
      <c r="C72" s="57" t="s">
        <v>314</v>
      </c>
      <c r="D72" s="21">
        <f>SUM(D73:D78)</f>
        <v>952730</v>
      </c>
      <c r="E72" s="21">
        <f>SUM(E73:E75,E78)</f>
        <v>1142668</v>
      </c>
      <c r="F72" s="21">
        <f>SUM(F73:F75,F78)</f>
        <v>1056120</v>
      </c>
      <c r="G72" s="783">
        <f t="shared" si="0"/>
        <v>0.9242579646931567</v>
      </c>
    </row>
    <row r="73" spans="1:7" ht="15.75" customHeight="1">
      <c r="A73" s="58"/>
      <c r="B73" s="59" t="s">
        <v>82</v>
      </c>
      <c r="C73" s="36" t="s">
        <v>34</v>
      </c>
      <c r="D73" s="29">
        <v>15000</v>
      </c>
      <c r="E73" s="29">
        <v>42758</v>
      </c>
      <c r="F73" s="29">
        <v>37475</v>
      </c>
      <c r="G73" s="781">
        <f aca="true" t="shared" si="1" ref="G73:G111">F73/E73</f>
        <v>0.8764441741896253</v>
      </c>
    </row>
    <row r="74" spans="1:7" ht="30">
      <c r="A74" s="27"/>
      <c r="B74" s="61" t="s">
        <v>83</v>
      </c>
      <c r="C74" s="28" t="s">
        <v>196</v>
      </c>
      <c r="D74" s="29">
        <v>100</v>
      </c>
      <c r="E74" s="29">
        <v>9951</v>
      </c>
      <c r="F74" s="29">
        <v>8674</v>
      </c>
      <c r="G74" s="781">
        <f t="shared" si="1"/>
        <v>0.8716711888252437</v>
      </c>
    </row>
    <row r="75" spans="1:7" ht="15.75" customHeight="1">
      <c r="A75" s="27"/>
      <c r="B75" s="61" t="s">
        <v>84</v>
      </c>
      <c r="C75" s="28" t="s">
        <v>111</v>
      </c>
      <c r="D75" s="29">
        <v>447770</v>
      </c>
      <c r="E75" s="29">
        <v>670240</v>
      </c>
      <c r="F75" s="29">
        <v>608509</v>
      </c>
      <c r="G75" s="781">
        <f t="shared" si="1"/>
        <v>0.9078971711625686</v>
      </c>
    </row>
    <row r="76" spans="1:7" ht="15.75" customHeight="1">
      <c r="A76" s="27"/>
      <c r="B76" s="61" t="s">
        <v>469</v>
      </c>
      <c r="C76" s="28" t="s">
        <v>468</v>
      </c>
      <c r="D76" s="29">
        <v>0</v>
      </c>
      <c r="E76" s="29">
        <v>63080</v>
      </c>
      <c r="F76" s="29">
        <v>57557</v>
      </c>
      <c r="G76" s="781">
        <f t="shared" si="1"/>
        <v>0.9124445149017121</v>
      </c>
    </row>
    <row r="77" spans="1:7" ht="15.75" customHeight="1">
      <c r="A77" s="27"/>
      <c r="B77" s="61" t="s">
        <v>85</v>
      </c>
      <c r="C77" s="28" t="s">
        <v>197</v>
      </c>
      <c r="D77" s="29">
        <v>0</v>
      </c>
      <c r="E77" s="29"/>
      <c r="F77" s="29"/>
      <c r="G77" s="781"/>
    </row>
    <row r="78" spans="1:7" ht="15.75" customHeight="1">
      <c r="A78" s="27"/>
      <c r="B78" s="61" t="s">
        <v>94</v>
      </c>
      <c r="C78" s="28" t="s">
        <v>198</v>
      </c>
      <c r="D78" s="29">
        <f>SUM(D79:D85)</f>
        <v>489860</v>
      </c>
      <c r="E78" s="29">
        <f>SUM(E79:E85)</f>
        <v>419719</v>
      </c>
      <c r="F78" s="29">
        <f>SUM(F79:F85)</f>
        <v>401462</v>
      </c>
      <c r="G78" s="781">
        <f t="shared" si="1"/>
        <v>0.9565018500472936</v>
      </c>
    </row>
    <row r="79" spans="1:7" ht="15.75" customHeight="1">
      <c r="A79" s="27"/>
      <c r="B79" s="61" t="s">
        <v>86</v>
      </c>
      <c r="C79" s="28" t="s">
        <v>244</v>
      </c>
      <c r="D79" s="29">
        <v>0</v>
      </c>
      <c r="E79" s="29">
        <v>0</v>
      </c>
      <c r="F79" s="29">
        <v>0</v>
      </c>
      <c r="G79" s="781"/>
    </row>
    <row r="80" spans="1:7" ht="15.75" customHeight="1">
      <c r="A80" s="27"/>
      <c r="B80" s="61" t="s">
        <v>87</v>
      </c>
      <c r="C80" s="156" t="s">
        <v>245</v>
      </c>
      <c r="D80" s="29">
        <v>147090</v>
      </c>
      <c r="E80" s="29">
        <v>30834</v>
      </c>
      <c r="F80" s="29">
        <v>28799</v>
      </c>
      <c r="G80" s="781">
        <f t="shared" si="1"/>
        <v>0.9340014269961731</v>
      </c>
    </row>
    <row r="81" spans="1:7" ht="15.75">
      <c r="A81" s="27"/>
      <c r="B81" s="61" t="s">
        <v>95</v>
      </c>
      <c r="C81" s="156" t="s">
        <v>246</v>
      </c>
      <c r="D81" s="29">
        <v>50443</v>
      </c>
      <c r="E81" s="29">
        <v>50791</v>
      </c>
      <c r="F81" s="29">
        <v>50791</v>
      </c>
      <c r="G81" s="781">
        <f t="shared" si="1"/>
        <v>1</v>
      </c>
    </row>
    <row r="82" spans="1:7" ht="30">
      <c r="A82" s="27"/>
      <c r="B82" s="61" t="s">
        <v>96</v>
      </c>
      <c r="C82" s="157" t="s">
        <v>247</v>
      </c>
      <c r="D82" s="29">
        <v>129032</v>
      </c>
      <c r="E82" s="29">
        <v>171546</v>
      </c>
      <c r="F82" s="29">
        <v>156329</v>
      </c>
      <c r="G82" s="781">
        <f t="shared" si="1"/>
        <v>0.9112949296398634</v>
      </c>
    </row>
    <row r="83" spans="1:7" ht="15.75">
      <c r="A83" s="27"/>
      <c r="B83" s="61" t="s">
        <v>97</v>
      </c>
      <c r="C83" s="157" t="s">
        <v>248</v>
      </c>
      <c r="D83" s="29">
        <v>163295</v>
      </c>
      <c r="E83" s="29">
        <v>166548</v>
      </c>
      <c r="F83" s="29">
        <v>165543</v>
      </c>
      <c r="G83" s="781">
        <f t="shared" si="1"/>
        <v>0.9939657035809496</v>
      </c>
    </row>
    <row r="84" spans="1:7" ht="30">
      <c r="A84" s="27"/>
      <c r="B84" s="61" t="s">
        <v>98</v>
      </c>
      <c r="C84" s="157" t="s">
        <v>249</v>
      </c>
      <c r="D84" s="29">
        <v>0</v>
      </c>
      <c r="E84" s="29">
        <v>0</v>
      </c>
      <c r="F84" s="29"/>
      <c r="G84" s="781"/>
    </row>
    <row r="85" spans="1:7" ht="15.75" customHeight="1" thickBot="1">
      <c r="A85" s="33"/>
      <c r="B85" s="155" t="s">
        <v>100</v>
      </c>
      <c r="C85" s="158" t="s">
        <v>250</v>
      </c>
      <c r="D85" s="29">
        <v>0</v>
      </c>
      <c r="E85" s="29">
        <v>0</v>
      </c>
      <c r="F85" s="29">
        <v>0</v>
      </c>
      <c r="G85" s="781"/>
    </row>
    <row r="86" spans="1:7" ht="15.75" customHeight="1" thickBot="1">
      <c r="A86" s="14" t="s">
        <v>4</v>
      </c>
      <c r="B86" s="37"/>
      <c r="C86" s="57" t="s">
        <v>325</v>
      </c>
      <c r="D86" s="21">
        <f>SUM(D87:D93)</f>
        <v>946638</v>
      </c>
      <c r="E86" s="21">
        <f>SUM(E87:E93)</f>
        <v>1103947</v>
      </c>
      <c r="F86" s="21">
        <f>SUM(F87:F93)</f>
        <v>780765</v>
      </c>
      <c r="G86" s="783">
        <f t="shared" si="1"/>
        <v>0.7072486269721282</v>
      </c>
    </row>
    <row r="87" spans="1:7" s="22" customFormat="1" ht="15.75" customHeight="1">
      <c r="A87" s="58"/>
      <c r="B87" s="59" t="s">
        <v>88</v>
      </c>
      <c r="C87" s="36" t="s">
        <v>199</v>
      </c>
      <c r="D87" s="29">
        <v>11171</v>
      </c>
      <c r="E87" s="29">
        <v>27930</v>
      </c>
      <c r="F87" s="29">
        <v>11920</v>
      </c>
      <c r="G87" s="781">
        <f t="shared" si="1"/>
        <v>0.426781238811314</v>
      </c>
    </row>
    <row r="88" spans="1:7" ht="15.75" customHeight="1">
      <c r="A88" s="27"/>
      <c r="B88" s="61" t="s">
        <v>89</v>
      </c>
      <c r="C88" s="28" t="s">
        <v>200</v>
      </c>
      <c r="D88" s="29">
        <v>29923</v>
      </c>
      <c r="E88" s="29">
        <v>31101</v>
      </c>
      <c r="F88" s="29">
        <v>28011</v>
      </c>
      <c r="G88" s="781">
        <f t="shared" si="1"/>
        <v>0.9006462814700492</v>
      </c>
    </row>
    <row r="89" spans="1:7" ht="15.75" customHeight="1">
      <c r="A89" s="27"/>
      <c r="B89" s="61" t="s">
        <v>90</v>
      </c>
      <c r="C89" s="28" t="s">
        <v>201</v>
      </c>
      <c r="D89" s="29">
        <v>0</v>
      </c>
      <c r="E89" s="29"/>
      <c r="F89" s="29"/>
      <c r="G89" s="781"/>
    </row>
    <row r="90" spans="1:7" ht="15.75" customHeight="1">
      <c r="A90" s="27"/>
      <c r="B90" s="61" t="s">
        <v>91</v>
      </c>
      <c r="C90" s="28" t="s">
        <v>202</v>
      </c>
      <c r="D90" s="29">
        <v>0</v>
      </c>
      <c r="E90" s="29"/>
      <c r="F90" s="29"/>
      <c r="G90" s="781"/>
    </row>
    <row r="91" spans="1:7" ht="30">
      <c r="A91" s="27"/>
      <c r="B91" s="61" t="s">
        <v>92</v>
      </c>
      <c r="C91" s="28" t="s">
        <v>207</v>
      </c>
      <c r="D91" s="29">
        <v>879027</v>
      </c>
      <c r="E91" s="29">
        <v>554555</v>
      </c>
      <c r="F91" s="29">
        <v>435352</v>
      </c>
      <c r="G91" s="781">
        <f t="shared" si="1"/>
        <v>0.7850474704943603</v>
      </c>
    </row>
    <row r="92" spans="1:7" ht="30">
      <c r="A92" s="27"/>
      <c r="B92" s="61" t="s">
        <v>99</v>
      </c>
      <c r="C92" s="28" t="s">
        <v>291</v>
      </c>
      <c r="D92" s="29">
        <v>0</v>
      </c>
      <c r="E92" s="29">
        <v>400002</v>
      </c>
      <c r="F92" s="29">
        <v>254969</v>
      </c>
      <c r="G92" s="781">
        <f t="shared" si="1"/>
        <v>0.6374193129034355</v>
      </c>
    </row>
    <row r="93" spans="1:7" ht="15.75" customHeight="1">
      <c r="A93" s="27"/>
      <c r="B93" s="61" t="s">
        <v>104</v>
      </c>
      <c r="C93" s="28" t="s">
        <v>209</v>
      </c>
      <c r="D93" s="29">
        <f>SUM(D94:D97)</f>
        <v>26517</v>
      </c>
      <c r="E93" s="29">
        <f>SUM(E94:E97)</f>
        <v>90359</v>
      </c>
      <c r="F93" s="29">
        <f>SUM(F94:F97)</f>
        <v>50513</v>
      </c>
      <c r="G93" s="781">
        <f t="shared" si="1"/>
        <v>0.559025664294647</v>
      </c>
    </row>
    <row r="94" spans="1:7" s="22" customFormat="1" ht="15.75" customHeight="1">
      <c r="A94" s="27"/>
      <c r="B94" s="61" t="s">
        <v>203</v>
      </c>
      <c r="C94" s="28" t="s">
        <v>240</v>
      </c>
      <c r="D94" s="29">
        <v>0</v>
      </c>
      <c r="E94" s="29">
        <v>0</v>
      </c>
      <c r="F94" s="29">
        <v>0</v>
      </c>
      <c r="G94" s="781"/>
    </row>
    <row r="95" spans="1:15" ht="30">
      <c r="A95" s="27"/>
      <c r="B95" s="61" t="s">
        <v>204</v>
      </c>
      <c r="C95" s="165" t="s">
        <v>241</v>
      </c>
      <c r="D95" s="29">
        <v>25517</v>
      </c>
      <c r="E95" s="29">
        <v>84943</v>
      </c>
      <c r="F95" s="29">
        <v>45950</v>
      </c>
      <c r="G95" s="781">
        <f t="shared" si="1"/>
        <v>0.5409509906643278</v>
      </c>
      <c r="O95" s="159"/>
    </row>
    <row r="96" spans="1:7" ht="15.75" customHeight="1">
      <c r="A96" s="27"/>
      <c r="B96" s="61" t="s">
        <v>205</v>
      </c>
      <c r="C96" s="156" t="s">
        <v>242</v>
      </c>
      <c r="D96" s="29">
        <v>0</v>
      </c>
      <c r="E96" s="29">
        <v>5416</v>
      </c>
      <c r="F96" s="29">
        <v>4563</v>
      </c>
      <c r="G96" s="781">
        <f t="shared" si="1"/>
        <v>0.8425036927621861</v>
      </c>
    </row>
    <row r="97" spans="1:7" ht="15.75" customHeight="1" thickBot="1">
      <c r="A97" s="33"/>
      <c r="B97" s="155" t="s">
        <v>206</v>
      </c>
      <c r="C97" s="160" t="s">
        <v>243</v>
      </c>
      <c r="D97" s="35">
        <v>1000</v>
      </c>
      <c r="E97" s="35">
        <v>0</v>
      </c>
      <c r="F97" s="35">
        <v>0</v>
      </c>
      <c r="G97" s="808"/>
    </row>
    <row r="98" spans="1:7" ht="16.5" thickBot="1">
      <c r="A98" s="14" t="s">
        <v>5</v>
      </c>
      <c r="B98" s="37"/>
      <c r="C98" s="57" t="s">
        <v>210</v>
      </c>
      <c r="D98" s="38">
        <v>3600</v>
      </c>
      <c r="E98" s="38">
        <v>2068</v>
      </c>
      <c r="F98" s="38">
        <v>1200</v>
      </c>
      <c r="G98" s="805">
        <f t="shared" si="1"/>
        <v>0.5802707930367504</v>
      </c>
    </row>
    <row r="99" spans="1:7" s="22" customFormat="1" ht="15.75" customHeight="1" thickBot="1">
      <c r="A99" s="14" t="s">
        <v>6</v>
      </c>
      <c r="B99" s="37"/>
      <c r="C99" s="57" t="s">
        <v>326</v>
      </c>
      <c r="D99" s="21">
        <f>+D100+D101</f>
        <v>275686</v>
      </c>
      <c r="E99" s="21">
        <f>+E100+E101</f>
        <v>135825</v>
      </c>
      <c r="F99" s="21">
        <f>+F100+F101</f>
        <v>0</v>
      </c>
      <c r="G99" s="783">
        <f t="shared" si="1"/>
        <v>0</v>
      </c>
    </row>
    <row r="100" spans="1:7" s="22" customFormat="1" ht="15.75" customHeight="1">
      <c r="A100" s="58"/>
      <c r="B100" s="59" t="s">
        <v>64</v>
      </c>
      <c r="C100" s="36" t="s">
        <v>48</v>
      </c>
      <c r="D100" s="29">
        <v>10000</v>
      </c>
      <c r="E100" s="29">
        <v>0</v>
      </c>
      <c r="F100" s="29">
        <v>0</v>
      </c>
      <c r="G100" s="781"/>
    </row>
    <row r="101" spans="1:7" s="22" customFormat="1" ht="15.75" customHeight="1" thickBot="1">
      <c r="A101" s="33"/>
      <c r="B101" s="155" t="s">
        <v>65</v>
      </c>
      <c r="C101" s="145" t="s">
        <v>49</v>
      </c>
      <c r="D101" s="29">
        <v>265686</v>
      </c>
      <c r="E101" s="29">
        <v>135825</v>
      </c>
      <c r="F101" s="29"/>
      <c r="G101" s="781">
        <f t="shared" si="1"/>
        <v>0</v>
      </c>
    </row>
    <row r="102" spans="1:7" s="22" customFormat="1" ht="16.5" thickBot="1">
      <c r="A102" s="14" t="s">
        <v>7</v>
      </c>
      <c r="B102" s="161"/>
      <c r="C102" s="57" t="s">
        <v>299</v>
      </c>
      <c r="D102" s="38">
        <f>SUM(D103:D104)</f>
        <v>1495548</v>
      </c>
      <c r="E102" s="38">
        <f>SUM(E103:E104)</f>
        <v>1509394</v>
      </c>
      <c r="F102" s="38">
        <f>SUM(F103:F104)</f>
        <v>1459710</v>
      </c>
      <c r="G102" s="805">
        <f t="shared" si="1"/>
        <v>0.9670834785350942</v>
      </c>
    </row>
    <row r="103" spans="1:7" s="22" customFormat="1" ht="15.75" customHeight="1">
      <c r="A103" s="58"/>
      <c r="B103" s="59" t="s">
        <v>66</v>
      </c>
      <c r="C103" s="36" t="s">
        <v>356</v>
      </c>
      <c r="D103" s="29">
        <v>1494348</v>
      </c>
      <c r="E103" s="29">
        <v>1508386</v>
      </c>
      <c r="F103" s="29">
        <v>1458702</v>
      </c>
      <c r="G103" s="781">
        <f t="shared" si="1"/>
        <v>0.9670614816101449</v>
      </c>
    </row>
    <row r="104" spans="1:7" s="22" customFormat="1" ht="15.75" customHeight="1" thickBot="1">
      <c r="A104" s="33"/>
      <c r="B104" s="155" t="s">
        <v>67</v>
      </c>
      <c r="C104" s="145" t="s">
        <v>456</v>
      </c>
      <c r="D104" s="29">
        <v>1200</v>
      </c>
      <c r="E104" s="29">
        <v>1008</v>
      </c>
      <c r="F104" s="29">
        <v>1008</v>
      </c>
      <c r="G104" s="781">
        <f t="shared" si="1"/>
        <v>1</v>
      </c>
    </row>
    <row r="105" spans="1:7" s="22" customFormat="1" ht="30.75" thickBot="1">
      <c r="A105" s="14" t="s">
        <v>8</v>
      </c>
      <c r="B105" s="37"/>
      <c r="C105" s="162" t="s">
        <v>300</v>
      </c>
      <c r="D105" s="163">
        <f>+D72+D86+D98+D99+D102</f>
        <v>3674202</v>
      </c>
      <c r="E105" s="163">
        <f>+E72+E86+E98+E99+E102</f>
        <v>3893902</v>
      </c>
      <c r="F105" s="163">
        <f>+F72+F86+F98+F99+F102</f>
        <v>3297795</v>
      </c>
      <c r="G105" s="816">
        <f t="shared" si="1"/>
        <v>0.8469126855272681</v>
      </c>
    </row>
    <row r="106" spans="1:7" s="22" customFormat="1" ht="32.25" thickBot="1">
      <c r="A106" s="14" t="s">
        <v>9</v>
      </c>
      <c r="B106" s="37"/>
      <c r="C106" s="57" t="s">
        <v>460</v>
      </c>
      <c r="D106" s="21">
        <f>+D107+D108</f>
        <v>338313</v>
      </c>
      <c r="E106" s="21">
        <f>+E107+E108</f>
        <v>338313</v>
      </c>
      <c r="F106" s="21">
        <f>+F107+F108</f>
        <v>338312</v>
      </c>
      <c r="G106" s="783">
        <f t="shared" si="1"/>
        <v>0.9999970441573336</v>
      </c>
    </row>
    <row r="107" spans="1:7" ht="15.75" customHeight="1">
      <c r="A107" s="58"/>
      <c r="B107" s="61" t="s">
        <v>298</v>
      </c>
      <c r="C107" s="36" t="s">
        <v>281</v>
      </c>
      <c r="D107" s="29">
        <v>255290</v>
      </c>
      <c r="E107" s="29">
        <v>255290</v>
      </c>
      <c r="F107" s="29">
        <v>255290</v>
      </c>
      <c r="G107" s="781">
        <f t="shared" si="1"/>
        <v>1</v>
      </c>
    </row>
    <row r="108" spans="1:7" ht="15.75" customHeight="1">
      <c r="A108" s="27"/>
      <c r="B108" s="61" t="s">
        <v>77</v>
      </c>
      <c r="C108" s="28" t="s">
        <v>282</v>
      </c>
      <c r="D108" s="29">
        <v>83023</v>
      </c>
      <c r="E108" s="29">
        <v>83023</v>
      </c>
      <c r="F108" s="29">
        <v>83022</v>
      </c>
      <c r="G108" s="781">
        <f t="shared" si="1"/>
        <v>0.9999879551449599</v>
      </c>
    </row>
    <row r="109" spans="1:7" ht="15.75" customHeight="1" thickBot="1">
      <c r="A109" s="42"/>
      <c r="B109" s="43" t="s">
        <v>172</v>
      </c>
      <c r="C109" s="283"/>
      <c r="D109" s="45"/>
      <c r="E109" s="45"/>
      <c r="F109" s="45"/>
      <c r="G109" s="817"/>
    </row>
    <row r="110" spans="1:7" s="282" customFormat="1" ht="15.75" customHeight="1" thickBot="1">
      <c r="A110" s="31" t="s">
        <v>10</v>
      </c>
      <c r="B110" s="284"/>
      <c r="C110" s="285" t="s">
        <v>827</v>
      </c>
      <c r="D110" s="286"/>
      <c r="E110" s="286"/>
      <c r="F110" s="286">
        <v>-103217</v>
      </c>
      <c r="G110" s="809"/>
    </row>
    <row r="111" spans="1:7" ht="15.75" customHeight="1" thickBot="1">
      <c r="A111" s="14" t="s">
        <v>11</v>
      </c>
      <c r="B111" s="62"/>
      <c r="C111" s="20" t="s">
        <v>301</v>
      </c>
      <c r="D111" s="21">
        <f>+D105+D106</f>
        <v>4012515</v>
      </c>
      <c r="E111" s="21">
        <f>+E105+E106</f>
        <v>4232215</v>
      </c>
      <c r="F111" s="21">
        <f>+F105+F106+F110</f>
        <v>3532890</v>
      </c>
      <c r="G111" s="783">
        <f t="shared" si="1"/>
        <v>0.8347614665133978</v>
      </c>
    </row>
    <row r="112" spans="1:7" ht="15.75" customHeight="1" thickBot="1">
      <c r="A112" s="53"/>
      <c r="B112" s="54"/>
      <c r="C112" s="54"/>
      <c r="D112" s="54"/>
      <c r="E112" s="54"/>
      <c r="F112" s="54"/>
      <c r="G112" s="54"/>
    </row>
    <row r="113" spans="1:7" ht="15.75" customHeight="1" thickBot="1">
      <c r="A113" s="63" t="s">
        <v>283</v>
      </c>
      <c r="B113" s="64"/>
      <c r="C113" s="65"/>
      <c r="D113" s="66"/>
      <c r="E113" s="66"/>
      <c r="F113" s="66"/>
      <c r="G113" s="66"/>
    </row>
    <row r="114" spans="1:7" ht="15.75" customHeight="1" thickBot="1">
      <c r="A114" s="63" t="s">
        <v>284</v>
      </c>
      <c r="B114" s="64"/>
      <c r="C114" s="65"/>
      <c r="D114" s="66">
        <v>120</v>
      </c>
      <c r="E114" s="66">
        <v>120</v>
      </c>
      <c r="F114" s="66"/>
      <c r="G114" s="6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1" r:id="rId1"/>
  <headerFooter alignWithMargins="0">
    <oddHeader xml:space="preserve">&amp;R&amp;"Times New Roman CE,Félkövér dőlt"&amp;11 </oddHeader>
    <oddFooter>&amp;L&amp;D&amp;C&amp;P</oddFooter>
  </headerFooter>
  <rowBreaks count="1" manualBreakCount="1">
    <brk id="6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D1" s="243"/>
      <c r="E1" s="243"/>
      <c r="F1" s="243"/>
      <c r="G1" s="243" t="s">
        <v>894</v>
      </c>
    </row>
    <row r="2" spans="1:7" s="4" customFormat="1" ht="45" customHeight="1">
      <c r="A2" s="945" t="s">
        <v>268</v>
      </c>
      <c r="B2" s="946"/>
      <c r="C2" s="6" t="s">
        <v>609</v>
      </c>
      <c r="D2" s="7" t="s">
        <v>50</v>
      </c>
      <c r="E2" s="7" t="s">
        <v>50</v>
      </c>
      <c r="F2" s="7" t="s">
        <v>50</v>
      </c>
      <c r="G2" s="7" t="s">
        <v>50</v>
      </c>
    </row>
    <row r="3" spans="1:7" s="4" customFormat="1" ht="32.25" customHeight="1" thickBot="1">
      <c r="A3" s="947" t="s">
        <v>267</v>
      </c>
      <c r="B3" s="948"/>
      <c r="C3" s="8" t="s">
        <v>294</v>
      </c>
      <c r="D3" s="9" t="s">
        <v>302</v>
      </c>
      <c r="E3" s="9" t="s">
        <v>302</v>
      </c>
      <c r="F3" s="9" t="s">
        <v>302</v>
      </c>
      <c r="G3" s="9" t="s">
        <v>302</v>
      </c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898</v>
      </c>
      <c r="E8" s="21">
        <f>SUM(E9:E16)</f>
        <v>5023</v>
      </c>
      <c r="F8" s="21">
        <f>SUM(F9:F16)</f>
        <v>4781</v>
      </c>
      <c r="G8" s="783">
        <f>F8/E8</f>
        <v>0.9518216205454907</v>
      </c>
    </row>
    <row r="9" spans="1:7" s="22" customFormat="1" ht="15.75" customHeight="1">
      <c r="A9" s="23"/>
      <c r="B9" s="24" t="s">
        <v>82</v>
      </c>
      <c r="C9" s="25" t="s">
        <v>140</v>
      </c>
      <c r="D9" s="26">
        <v>0</v>
      </c>
      <c r="E9" s="26">
        <v>0</v>
      </c>
      <c r="F9" s="26">
        <v>0</v>
      </c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365</v>
      </c>
      <c r="E10" s="29">
        <v>2634</v>
      </c>
      <c r="F10" s="29">
        <v>2765</v>
      </c>
      <c r="G10" s="781">
        <f>F10/E10</f>
        <v>1.0497342444950646</v>
      </c>
    </row>
    <row r="11" spans="1:7" s="22" customFormat="1" ht="15.75" customHeight="1">
      <c r="A11" s="27"/>
      <c r="B11" s="24" t="s">
        <v>84</v>
      </c>
      <c r="C11" s="28" t="s">
        <v>142</v>
      </c>
      <c r="D11" s="29">
        <v>236</v>
      </c>
      <c r="E11" s="29">
        <v>1360</v>
      </c>
      <c r="F11" s="29">
        <v>869</v>
      </c>
      <c r="G11" s="781">
        <f>F11/E11</f>
        <v>0.6389705882352941</v>
      </c>
    </row>
    <row r="12" spans="1:7" s="22" customFormat="1" ht="15.75" customHeight="1">
      <c r="A12" s="27"/>
      <c r="B12" s="24" t="s">
        <v>85</v>
      </c>
      <c r="C12" s="28" t="s">
        <v>143</v>
      </c>
      <c r="D12" s="29">
        <v>0</v>
      </c>
      <c r="E12" s="29"/>
      <c r="F12" s="29"/>
      <c r="G12" s="781"/>
    </row>
    <row r="13" spans="1:7" s="22" customFormat="1" ht="15.75" customHeight="1">
      <c r="A13" s="27"/>
      <c r="B13" s="24" t="s">
        <v>115</v>
      </c>
      <c r="C13" s="30" t="s">
        <v>144</v>
      </c>
      <c r="D13" s="29">
        <v>0</v>
      </c>
      <c r="E13" s="29"/>
      <c r="F13" s="29"/>
      <c r="G13" s="781"/>
    </row>
    <row r="14" spans="1:7" s="22" customFormat="1" ht="15.75" customHeight="1">
      <c r="A14" s="31"/>
      <c r="B14" s="24" t="s">
        <v>86</v>
      </c>
      <c r="C14" s="28" t="s">
        <v>145</v>
      </c>
      <c r="D14" s="32">
        <v>297</v>
      </c>
      <c r="E14" s="32">
        <v>1029</v>
      </c>
      <c r="F14" s="32">
        <v>912</v>
      </c>
      <c r="G14" s="782">
        <f>F14/E14</f>
        <v>0.8862973760932945</v>
      </c>
    </row>
    <row r="15" spans="1:7" ht="15.75" customHeight="1">
      <c r="A15" s="27"/>
      <c r="B15" s="24" t="s">
        <v>87</v>
      </c>
      <c r="C15" s="28" t="s">
        <v>286</v>
      </c>
      <c r="D15" s="29">
        <v>0</v>
      </c>
      <c r="E15" s="29">
        <v>0</v>
      </c>
      <c r="F15" s="29">
        <v>0</v>
      </c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>
        <v>0</v>
      </c>
      <c r="E16" s="35">
        <v>0</v>
      </c>
      <c r="F16" s="35">
        <v>235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0</v>
      </c>
      <c r="E17" s="21">
        <f>SUM(E18:E21)</f>
        <v>942</v>
      </c>
      <c r="F17" s="21">
        <f>SUM(F18:F21)</f>
        <v>0</v>
      </c>
      <c r="G17" s="783">
        <f>F17/E17</f>
        <v>0</v>
      </c>
    </row>
    <row r="18" spans="1:7" ht="15.75" customHeight="1">
      <c r="A18" s="27"/>
      <c r="B18" s="24" t="s">
        <v>88</v>
      </c>
      <c r="C18" s="36" t="s">
        <v>101</v>
      </c>
      <c r="D18" s="35">
        <v>0</v>
      </c>
      <c r="E18" s="35">
        <v>942</v>
      </c>
      <c r="F18" s="35"/>
      <c r="G18" s="808">
        <f>F18/E18</f>
        <v>0</v>
      </c>
    </row>
    <row r="19" spans="1:7" ht="15.75" customHeight="1">
      <c r="A19" s="27"/>
      <c r="B19" s="24" t="s">
        <v>89</v>
      </c>
      <c r="C19" s="28" t="s">
        <v>102</v>
      </c>
      <c r="D19" s="29">
        <v>0</v>
      </c>
      <c r="E19" s="29">
        <v>0</v>
      </c>
      <c r="F19" s="29">
        <v>0</v>
      </c>
      <c r="G19" s="781"/>
    </row>
    <row r="20" spans="1:7" ht="15.75" customHeight="1">
      <c r="A20" s="27"/>
      <c r="B20" s="24" t="s">
        <v>90</v>
      </c>
      <c r="C20" s="28" t="s">
        <v>288</v>
      </c>
      <c r="D20" s="29">
        <v>0</v>
      </c>
      <c r="E20" s="29">
        <v>0</v>
      </c>
      <c r="F20" s="29">
        <v>0</v>
      </c>
      <c r="G20" s="781"/>
    </row>
    <row r="21" spans="1:7" ht="15.75" customHeight="1" thickBot="1">
      <c r="A21" s="27"/>
      <c r="B21" s="24" t="s">
        <v>91</v>
      </c>
      <c r="C21" s="28" t="s">
        <v>103</v>
      </c>
      <c r="D21" s="35">
        <v>0</v>
      </c>
      <c r="E21" s="35">
        <v>0</v>
      </c>
      <c r="F21" s="35">
        <v>0</v>
      </c>
      <c r="G21" s="808"/>
    </row>
    <row r="22" spans="1:7" ht="15.75" customHeight="1" thickBot="1">
      <c r="A22" s="14" t="s">
        <v>5</v>
      </c>
      <c r="B22" s="37"/>
      <c r="C22" s="37" t="s">
        <v>289</v>
      </c>
      <c r="D22" s="38">
        <v>0</v>
      </c>
      <c r="E22" s="38">
        <v>0</v>
      </c>
      <c r="F22" s="38">
        <v>45</v>
      </c>
      <c r="G22" s="805"/>
    </row>
    <row r="23" spans="1:7" ht="15.75" customHeight="1" thickBot="1">
      <c r="A23" s="14" t="s">
        <v>6</v>
      </c>
      <c r="B23" s="37"/>
      <c r="C23" s="37" t="s">
        <v>303</v>
      </c>
      <c r="D23" s="38">
        <v>500</v>
      </c>
      <c r="E23" s="38">
        <v>0</v>
      </c>
      <c r="F23" s="38">
        <v>59</v>
      </c>
      <c r="G23" s="805"/>
    </row>
    <row r="24" spans="1:7" s="22" customFormat="1" ht="15.75" customHeight="1" thickBot="1">
      <c r="A24" s="14" t="s">
        <v>7</v>
      </c>
      <c r="B24" s="19"/>
      <c r="C24" s="37" t="s">
        <v>304</v>
      </c>
      <c r="D24" s="38"/>
      <c r="E24" s="38"/>
      <c r="F24" s="38"/>
      <c r="G24" s="805"/>
    </row>
    <row r="25" spans="1:7" s="22" customFormat="1" ht="15.75" customHeight="1" thickBot="1">
      <c r="A25" s="14" t="s">
        <v>8</v>
      </c>
      <c r="B25" s="39"/>
      <c r="C25" s="37" t="s">
        <v>307</v>
      </c>
      <c r="D25" s="40">
        <f>+D26+D27</f>
        <v>0</v>
      </c>
      <c r="E25" s="40">
        <f>+E26+E27</f>
        <v>0</v>
      </c>
      <c r="F25" s="40">
        <f>+F26+F27</f>
        <v>0</v>
      </c>
      <c r="G25" s="811"/>
    </row>
    <row r="26" spans="1:7" s="22" customFormat="1" ht="15.75" customHeight="1">
      <c r="A26" s="23"/>
      <c r="B26" s="41" t="s">
        <v>69</v>
      </c>
      <c r="C26" s="25" t="s">
        <v>58</v>
      </c>
      <c r="D26" s="26">
        <v>0</v>
      </c>
      <c r="E26" s="26">
        <v>0</v>
      </c>
      <c r="F26" s="26">
        <v>0</v>
      </c>
      <c r="G26" s="818"/>
    </row>
    <row r="27" spans="1:7" s="22" customFormat="1" ht="15.75" customHeight="1" thickBot="1">
      <c r="A27" s="42"/>
      <c r="B27" s="43" t="s">
        <v>70</v>
      </c>
      <c r="C27" s="44" t="s">
        <v>290</v>
      </c>
      <c r="D27" s="45">
        <v>0</v>
      </c>
      <c r="E27" s="45">
        <v>0</v>
      </c>
      <c r="F27" s="45">
        <v>0</v>
      </c>
      <c r="G27" s="817"/>
    </row>
    <row r="28" spans="1:7" ht="15.75" customHeight="1" thickBot="1">
      <c r="A28" s="46" t="s">
        <v>9</v>
      </c>
      <c r="B28" s="47"/>
      <c r="C28" s="37" t="s">
        <v>305</v>
      </c>
      <c r="D28" s="38">
        <v>463425</v>
      </c>
      <c r="E28" s="38">
        <v>480049</v>
      </c>
      <c r="F28" s="38">
        <v>449898</v>
      </c>
      <c r="G28" s="805">
        <f>F28/E28</f>
        <v>0.9371918283341909</v>
      </c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/>
      <c r="G29" s="813"/>
    </row>
    <row r="30" spans="1:7" ht="15.75" customHeight="1" thickBot="1">
      <c r="A30" s="46" t="s">
        <v>11</v>
      </c>
      <c r="B30" s="48"/>
      <c r="C30" s="49" t="s">
        <v>306</v>
      </c>
      <c r="D30" s="40">
        <f>SUM(D8,D17,D22,D23,D24,D25,D28)</f>
        <v>464823</v>
      </c>
      <c r="E30" s="40">
        <f>SUM(E8,E17,E22,E23,E24,E25,E28)</f>
        <v>486014</v>
      </c>
      <c r="F30" s="40">
        <f>SUM(F8,F17,F22,F23,F24,F25,F28,F29)</f>
        <v>454783</v>
      </c>
      <c r="G30" s="811">
        <f>F30/E30</f>
        <v>0.935740534223294</v>
      </c>
    </row>
    <row r="31" spans="1:7" ht="15" customHeight="1">
      <c r="A31" s="50"/>
      <c r="B31" s="50"/>
      <c r="C31" s="51"/>
      <c r="D31" s="52"/>
      <c r="E31" s="52"/>
      <c r="F31" s="52"/>
      <c r="G31" s="52"/>
    </row>
    <row r="32" spans="1:7" ht="15.75" thickBot="1">
      <c r="A32" s="53"/>
      <c r="B32" s="54"/>
      <c r="C32" s="54"/>
      <c r="D32" s="54"/>
      <c r="E32" s="54"/>
      <c r="F32" s="54"/>
      <c r="G32" s="54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463623</v>
      </c>
      <c r="E34" s="21">
        <f>SUM(E35:E39)</f>
        <v>484836</v>
      </c>
      <c r="F34" s="21">
        <f>SUM(F35:F39)</f>
        <v>443563</v>
      </c>
      <c r="G34" s="783">
        <f>F34/E34</f>
        <v>0.9148722454603206</v>
      </c>
    </row>
    <row r="35" spans="1:7" ht="15.75" customHeight="1">
      <c r="A35" s="58"/>
      <c r="B35" s="59" t="s">
        <v>82</v>
      </c>
      <c r="C35" s="36" t="s">
        <v>34</v>
      </c>
      <c r="D35" s="35">
        <v>252016</v>
      </c>
      <c r="E35" s="35">
        <v>218426</v>
      </c>
      <c r="F35" s="35">
        <v>203567</v>
      </c>
      <c r="G35" s="808">
        <f aca="true" t="shared" si="0" ref="G35:G47">F35/E35</f>
        <v>0.9319723842399714</v>
      </c>
    </row>
    <row r="36" spans="1:7" ht="30">
      <c r="A36" s="27"/>
      <c r="B36" s="61" t="s">
        <v>83</v>
      </c>
      <c r="C36" s="28" t="s">
        <v>196</v>
      </c>
      <c r="D36" s="29">
        <v>64931</v>
      </c>
      <c r="E36" s="29">
        <v>57262</v>
      </c>
      <c r="F36" s="29">
        <v>53339</v>
      </c>
      <c r="G36" s="781">
        <f t="shared" si="0"/>
        <v>0.9314903426356048</v>
      </c>
    </row>
    <row r="37" spans="1:7" ht="15.75" customHeight="1">
      <c r="A37" s="27"/>
      <c r="B37" s="61" t="s">
        <v>84</v>
      </c>
      <c r="C37" s="28" t="s">
        <v>111</v>
      </c>
      <c r="D37" s="29">
        <v>146676</v>
      </c>
      <c r="E37" s="29">
        <v>104041</v>
      </c>
      <c r="F37" s="29">
        <v>83937</v>
      </c>
      <c r="G37" s="781">
        <f t="shared" si="0"/>
        <v>0.8067684855009083</v>
      </c>
    </row>
    <row r="38" spans="1:7" ht="15.75" customHeight="1">
      <c r="A38" s="27"/>
      <c r="B38" s="61" t="s">
        <v>85</v>
      </c>
      <c r="C38" s="28" t="s">
        <v>197</v>
      </c>
      <c r="D38" s="29">
        <v>0</v>
      </c>
      <c r="E38" s="29">
        <v>0</v>
      </c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>
        <v>0</v>
      </c>
      <c r="E39" s="29">
        <v>105107</v>
      </c>
      <c r="F39" s="29">
        <v>102720</v>
      </c>
      <c r="G39" s="781">
        <f t="shared" si="0"/>
        <v>0.9772898094322928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1200</v>
      </c>
      <c r="E40" s="21">
        <f>SUM(E41:E44)</f>
        <v>1178</v>
      </c>
      <c r="F40" s="21">
        <f>SUM(F41:F44)</f>
        <v>1008</v>
      </c>
      <c r="G40" s="783">
        <f t="shared" si="0"/>
        <v>0.8556876061120543</v>
      </c>
    </row>
    <row r="41" spans="1:7" s="22" customFormat="1" ht="15.75" customHeight="1">
      <c r="A41" s="58"/>
      <c r="B41" s="59" t="s">
        <v>88</v>
      </c>
      <c r="C41" s="36" t="s">
        <v>199</v>
      </c>
      <c r="D41" s="35">
        <v>1200</v>
      </c>
      <c r="E41" s="35">
        <v>1178</v>
      </c>
      <c r="F41" s="35">
        <v>1008</v>
      </c>
      <c r="G41" s="808">
        <f t="shared" si="0"/>
        <v>0.8556876061120543</v>
      </c>
    </row>
    <row r="42" spans="1:7" ht="15.75" customHeight="1">
      <c r="A42" s="27"/>
      <c r="B42" s="61" t="s">
        <v>89</v>
      </c>
      <c r="C42" s="28" t="s">
        <v>200</v>
      </c>
      <c r="D42" s="29">
        <v>0</v>
      </c>
      <c r="E42" s="29">
        <v>0</v>
      </c>
      <c r="F42" s="29">
        <v>0</v>
      </c>
      <c r="G42" s="781"/>
    </row>
    <row r="43" spans="1:7" ht="30">
      <c r="A43" s="27"/>
      <c r="B43" s="61" t="s">
        <v>92</v>
      </c>
      <c r="C43" s="28" t="s">
        <v>207</v>
      </c>
      <c r="D43" s="29">
        <v>0</v>
      </c>
      <c r="E43" s="29">
        <v>0</v>
      </c>
      <c r="F43" s="29">
        <v>0</v>
      </c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>
        <v>0</v>
      </c>
      <c r="E44" s="29">
        <v>0</v>
      </c>
      <c r="F44" s="29">
        <v>0</v>
      </c>
      <c r="G44" s="781"/>
    </row>
    <row r="45" spans="1:7" ht="15.75" customHeight="1" thickBot="1">
      <c r="A45" s="14" t="s">
        <v>5</v>
      </c>
      <c r="B45" s="37"/>
      <c r="C45" s="57" t="s">
        <v>292</v>
      </c>
      <c r="D45" s="38">
        <v>0</v>
      </c>
      <c r="E45" s="38">
        <v>0</v>
      </c>
      <c r="F45" s="38">
        <v>0</v>
      </c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5202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464823</v>
      </c>
      <c r="E47" s="21">
        <f>+E34+E40+E45</f>
        <v>486014</v>
      </c>
      <c r="F47" s="21">
        <f>+F34+F40+F45+F46</f>
        <v>449773</v>
      </c>
      <c r="G47" s="783">
        <f t="shared" si="0"/>
        <v>0.925432189196196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212">
        <v>62.5</v>
      </c>
      <c r="E49" s="212">
        <v>62.5</v>
      </c>
      <c r="F49" s="212"/>
      <c r="G49" s="212"/>
    </row>
    <row r="50" spans="1:7" ht="15.75" customHeight="1" thickBot="1">
      <c r="A50" s="63" t="s">
        <v>284</v>
      </c>
      <c r="B50" s="64"/>
      <c r="C50" s="65"/>
      <c r="D50" s="66"/>
      <c r="E50" s="66"/>
      <c r="F50" s="66"/>
      <c r="G50" s="6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895</v>
      </c>
    </row>
    <row r="2" spans="1:7" s="4" customFormat="1" ht="45" customHeight="1">
      <c r="A2" s="945" t="s">
        <v>268</v>
      </c>
      <c r="B2" s="946"/>
      <c r="C2" s="6" t="s">
        <v>330</v>
      </c>
      <c r="D2" s="7" t="s">
        <v>535</v>
      </c>
      <c r="E2" s="7" t="s">
        <v>535</v>
      </c>
      <c r="F2" s="7" t="s">
        <v>535</v>
      </c>
      <c r="G2" s="7" t="s">
        <v>535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305"/>
      <c r="B7" s="252"/>
      <c r="C7" s="252" t="s">
        <v>41</v>
      </c>
      <c r="D7" s="253"/>
      <c r="E7" s="253"/>
      <c r="F7" s="253"/>
      <c r="G7" s="804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203545</v>
      </c>
      <c r="E8" s="21">
        <f>SUM(E9:E16)</f>
        <v>246097</v>
      </c>
      <c r="F8" s="21">
        <f>SUM(F9:F16)</f>
        <v>234488</v>
      </c>
      <c r="G8" s="783">
        <f>F8/E8</f>
        <v>0.9528275436108526</v>
      </c>
    </row>
    <row r="9" spans="1:7" s="22" customFormat="1" ht="15.75" customHeight="1">
      <c r="A9" s="23"/>
      <c r="B9" s="24" t="s">
        <v>82</v>
      </c>
      <c r="C9" s="25" t="s">
        <v>140</v>
      </c>
      <c r="D9" s="26">
        <v>0</v>
      </c>
      <c r="E9" s="26">
        <v>0</v>
      </c>
      <c r="F9" s="26">
        <v>0</v>
      </c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157231</v>
      </c>
      <c r="E10" s="29">
        <v>190027</v>
      </c>
      <c r="F10" s="29">
        <v>181856</v>
      </c>
      <c r="G10" s="781">
        <f>F10/E10</f>
        <v>0.9570008472480227</v>
      </c>
    </row>
    <row r="11" spans="1:7" s="22" customFormat="1" ht="15.75" customHeight="1">
      <c r="A11" s="27"/>
      <c r="B11" s="24" t="s">
        <v>84</v>
      </c>
      <c r="C11" s="28" t="s">
        <v>142</v>
      </c>
      <c r="D11" s="29">
        <v>0</v>
      </c>
      <c r="E11" s="29"/>
      <c r="F11" s="29">
        <v>493</v>
      </c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0</v>
      </c>
      <c r="E12" s="29"/>
      <c r="F12" s="29"/>
      <c r="G12" s="781"/>
    </row>
    <row r="13" spans="1:7" s="22" customFormat="1" ht="15.75" customHeight="1">
      <c r="A13" s="27"/>
      <c r="B13" s="24" t="s">
        <v>115</v>
      </c>
      <c r="C13" s="30" t="s">
        <v>144</v>
      </c>
      <c r="D13" s="29">
        <v>2883</v>
      </c>
      <c r="E13" s="29">
        <v>2883</v>
      </c>
      <c r="F13" s="29">
        <v>2340</v>
      </c>
      <c r="G13" s="781">
        <f>F13/E13</f>
        <v>0.8116545265348595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43231</v>
      </c>
      <c r="E14" s="32">
        <v>52087</v>
      </c>
      <c r="F14" s="32">
        <v>48478</v>
      </c>
      <c r="G14" s="782">
        <f>F14/E14</f>
        <v>0.930712077869718</v>
      </c>
    </row>
    <row r="15" spans="1:7" ht="15.75" customHeight="1">
      <c r="A15" s="27"/>
      <c r="B15" s="24" t="s">
        <v>87</v>
      </c>
      <c r="C15" s="28" t="s">
        <v>286</v>
      </c>
      <c r="D15" s="29">
        <v>0</v>
      </c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>
        <v>200</v>
      </c>
      <c r="E16" s="35">
        <v>1100</v>
      </c>
      <c r="F16" s="35">
        <v>1321</v>
      </c>
      <c r="G16" s="808">
        <f>F16/E16</f>
        <v>1.200909090909091</v>
      </c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29053</v>
      </c>
      <c r="E17" s="21">
        <f>SUM(E18:E21)</f>
        <v>27978</v>
      </c>
      <c r="F17" s="21">
        <f>SUM(F18:F21)</f>
        <v>30690</v>
      </c>
      <c r="G17" s="783">
        <f>F17/E17</f>
        <v>1.096933304739438</v>
      </c>
    </row>
    <row r="18" spans="1:7" ht="15.75" customHeight="1">
      <c r="A18" s="27"/>
      <c r="B18" s="24" t="s">
        <v>88</v>
      </c>
      <c r="C18" s="36" t="s">
        <v>101</v>
      </c>
      <c r="D18" s="35">
        <v>29053</v>
      </c>
      <c r="E18" s="35">
        <v>27978</v>
      </c>
      <c r="F18" s="35">
        <v>30690</v>
      </c>
      <c r="G18" s="808">
        <f>F18/E18</f>
        <v>1.096933304739438</v>
      </c>
    </row>
    <row r="19" spans="1:7" ht="15.75" customHeight="1">
      <c r="A19" s="27"/>
      <c r="B19" s="24" t="s">
        <v>89</v>
      </c>
      <c r="C19" s="28" t="s">
        <v>102</v>
      </c>
      <c r="D19" s="29">
        <v>0</v>
      </c>
      <c r="E19" s="29">
        <v>0</v>
      </c>
      <c r="F19" s="29">
        <v>0</v>
      </c>
      <c r="G19" s="781"/>
    </row>
    <row r="20" spans="1:7" ht="15.75" customHeight="1">
      <c r="A20" s="27"/>
      <c r="B20" s="24" t="s">
        <v>90</v>
      </c>
      <c r="C20" s="28" t="s">
        <v>288</v>
      </c>
      <c r="D20" s="29">
        <v>0</v>
      </c>
      <c r="E20" s="29">
        <v>0</v>
      </c>
      <c r="F20" s="29">
        <v>0</v>
      </c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>
        <v>0</v>
      </c>
      <c r="E21" s="29">
        <v>0</v>
      </c>
      <c r="F21" s="29">
        <v>0</v>
      </c>
      <c r="G21" s="781"/>
    </row>
    <row r="22" spans="1:7" ht="16.5" thickBot="1">
      <c r="A22" s="14" t="s">
        <v>5</v>
      </c>
      <c r="B22" s="37"/>
      <c r="C22" s="37" t="s">
        <v>289</v>
      </c>
      <c r="D22" s="38">
        <v>0</v>
      </c>
      <c r="E22" s="38">
        <v>0</v>
      </c>
      <c r="F22" s="38">
        <v>0</v>
      </c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>
        <v>0</v>
      </c>
      <c r="E23" s="38">
        <v>0</v>
      </c>
      <c r="F23" s="38">
        <v>0</v>
      </c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29754</v>
      </c>
      <c r="F24" s="40">
        <f>+F25+F26</f>
        <v>29754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29">
        <v>0</v>
      </c>
      <c r="E25" s="29">
        <v>29754</v>
      </c>
      <c r="F25" s="29">
        <v>29754</v>
      </c>
      <c r="G25" s="781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45">
        <v>0</v>
      </c>
      <c r="E26" s="45">
        <v>0</v>
      </c>
      <c r="F26" s="45">
        <v>0</v>
      </c>
      <c r="G26" s="817"/>
    </row>
    <row r="27" spans="1:7" ht="15.75" customHeight="1" thickBot="1">
      <c r="A27" s="46" t="s">
        <v>8</v>
      </c>
      <c r="B27" s="47"/>
      <c r="C27" s="37" t="s">
        <v>538</v>
      </c>
      <c r="D27" s="38">
        <v>50568</v>
      </c>
      <c r="E27" s="38">
        <v>51162</v>
      </c>
      <c r="F27" s="38">
        <v>51162</v>
      </c>
      <c r="G27" s="805">
        <f>F27/E27</f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12569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-32259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283166</v>
      </c>
      <c r="E30" s="40">
        <f>SUM(E8,E17,E22,E23,E24,E27)</f>
        <v>354991</v>
      </c>
      <c r="F30" s="40">
        <f>SUM(F8,F17,F22,F23,F24,F27,F28,F29)</f>
        <v>326404</v>
      </c>
      <c r="G30" s="811">
        <f>F30/E30</f>
        <v>0.9194711978613542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283166</v>
      </c>
      <c r="E34" s="21">
        <f>SUM(E35:E39)</f>
        <v>354641</v>
      </c>
      <c r="F34" s="21">
        <f>SUM(F35:F39)</f>
        <v>336576</v>
      </c>
      <c r="G34" s="783">
        <f>F34/E34</f>
        <v>0.9490611632608751</v>
      </c>
    </row>
    <row r="35" spans="1:7" ht="15.75" customHeight="1">
      <c r="A35" s="58"/>
      <c r="B35" s="59" t="s">
        <v>82</v>
      </c>
      <c r="C35" s="36" t="s">
        <v>34</v>
      </c>
      <c r="D35" s="29">
        <v>87984</v>
      </c>
      <c r="E35" s="29">
        <v>91043</v>
      </c>
      <c r="F35" s="29">
        <v>90766</v>
      </c>
      <c r="G35" s="781">
        <f>F35/E35</f>
        <v>0.9969574816295597</v>
      </c>
    </row>
    <row r="36" spans="1:7" ht="30">
      <c r="A36" s="27"/>
      <c r="B36" s="61" t="s">
        <v>83</v>
      </c>
      <c r="C36" s="28" t="s">
        <v>196</v>
      </c>
      <c r="D36" s="29">
        <v>22444</v>
      </c>
      <c r="E36" s="29">
        <v>23198</v>
      </c>
      <c r="F36" s="29">
        <v>23664</v>
      </c>
      <c r="G36" s="781">
        <f>F36/E36</f>
        <v>1.0200879386153978</v>
      </c>
    </row>
    <row r="37" spans="1:7" ht="15.75" customHeight="1">
      <c r="A37" s="27"/>
      <c r="B37" s="61" t="s">
        <v>84</v>
      </c>
      <c r="C37" s="28" t="s">
        <v>111</v>
      </c>
      <c r="D37" s="29">
        <v>172738</v>
      </c>
      <c r="E37" s="29">
        <v>217426</v>
      </c>
      <c r="F37" s="29">
        <v>199172</v>
      </c>
      <c r="G37" s="781">
        <f>F37/E37</f>
        <v>0.9160449992181248</v>
      </c>
    </row>
    <row r="38" spans="1:7" ht="15.75" customHeight="1">
      <c r="A38" s="27"/>
      <c r="B38" s="61" t="s">
        <v>85</v>
      </c>
      <c r="C38" s="28" t="s">
        <v>197</v>
      </c>
      <c r="D38" s="29">
        <v>0</v>
      </c>
      <c r="E38" s="29">
        <v>0</v>
      </c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>
        <v>0</v>
      </c>
      <c r="E39" s="29">
        <v>22974</v>
      </c>
      <c r="F39" s="29">
        <v>22974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350</v>
      </c>
      <c r="F40" s="21">
        <f>SUM(F41:F44)</f>
        <v>330</v>
      </c>
      <c r="G40" s="783">
        <f>F40/E40</f>
        <v>0.9428571428571428</v>
      </c>
    </row>
    <row r="41" spans="1:7" s="22" customFormat="1" ht="15.75" customHeight="1">
      <c r="A41" s="58"/>
      <c r="B41" s="59" t="s">
        <v>88</v>
      </c>
      <c r="C41" s="36" t="s">
        <v>199</v>
      </c>
      <c r="D41" s="29">
        <v>0</v>
      </c>
      <c r="E41" s="29">
        <v>350</v>
      </c>
      <c r="F41" s="29">
        <v>330</v>
      </c>
      <c r="G41" s="781">
        <f>F41/E41</f>
        <v>0.9428571428571428</v>
      </c>
    </row>
    <row r="42" spans="1:7" ht="15.75" customHeight="1">
      <c r="A42" s="27"/>
      <c r="B42" s="61" t="s">
        <v>89</v>
      </c>
      <c r="C42" s="28" t="s">
        <v>200</v>
      </c>
      <c r="D42" s="29">
        <v>0</v>
      </c>
      <c r="E42" s="29">
        <v>0</v>
      </c>
      <c r="F42" s="29">
        <v>0</v>
      </c>
      <c r="G42" s="781"/>
    </row>
    <row r="43" spans="1:7" ht="30">
      <c r="A43" s="27"/>
      <c r="B43" s="61" t="s">
        <v>92</v>
      </c>
      <c r="C43" s="28" t="s">
        <v>207</v>
      </c>
      <c r="D43" s="29">
        <v>0</v>
      </c>
      <c r="E43" s="29">
        <v>0</v>
      </c>
      <c r="F43" s="29">
        <v>0</v>
      </c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>
        <v>0</v>
      </c>
      <c r="E44" s="29">
        <v>0</v>
      </c>
      <c r="F44" s="29">
        <v>0</v>
      </c>
      <c r="G44" s="781"/>
    </row>
    <row r="45" spans="1:7" ht="15.75" customHeight="1" thickBot="1">
      <c r="A45" s="14" t="s">
        <v>5</v>
      </c>
      <c r="B45" s="37"/>
      <c r="C45" s="57" t="s">
        <v>292</v>
      </c>
      <c r="D45" s="38">
        <v>0</v>
      </c>
      <c r="E45" s="38">
        <v>0</v>
      </c>
      <c r="F45" s="38">
        <v>0</v>
      </c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-40089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283166</v>
      </c>
      <c r="E47" s="21">
        <f>+E34+E40+E45</f>
        <v>354991</v>
      </c>
      <c r="F47" s="21">
        <f>+F34+F40+F45+F46</f>
        <v>296817</v>
      </c>
      <c r="G47" s="783">
        <f>F47/E47</f>
        <v>0.8361254228980453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306">
        <v>42.75</v>
      </c>
      <c r="E49" s="306">
        <v>42.75</v>
      </c>
      <c r="F49" s="306"/>
      <c r="G49" s="306"/>
    </row>
    <row r="50" spans="1:7" ht="15.75" customHeight="1" thickBot="1">
      <c r="A50" s="63" t="s">
        <v>284</v>
      </c>
      <c r="B50" s="64"/>
      <c r="C50" s="65"/>
      <c r="D50" s="212">
        <v>2</v>
      </c>
      <c r="E50" s="212">
        <v>2</v>
      </c>
      <c r="F50" s="212"/>
      <c r="G50" s="212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896</v>
      </c>
    </row>
    <row r="2" spans="1:7" s="4" customFormat="1" ht="45" customHeight="1">
      <c r="A2" s="945" t="s">
        <v>268</v>
      </c>
      <c r="B2" s="946"/>
      <c r="C2" s="6" t="s">
        <v>331</v>
      </c>
      <c r="D2" s="7" t="s">
        <v>540</v>
      </c>
      <c r="E2" s="7" t="s">
        <v>540</v>
      </c>
      <c r="F2" s="7" t="s">
        <v>540</v>
      </c>
      <c r="G2" s="7" t="s">
        <v>540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13579</v>
      </c>
      <c r="E8" s="21">
        <f>SUM(E9:E16)</f>
        <v>13579</v>
      </c>
      <c r="F8" s="21">
        <f>SUM(F9:F16)</f>
        <v>12775</v>
      </c>
      <c r="G8" s="783">
        <f>F8/E8</f>
        <v>0.940790927166949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729</v>
      </c>
      <c r="E10" s="29">
        <v>29</v>
      </c>
      <c r="F10" s="29">
        <v>97</v>
      </c>
      <c r="G10" s="781">
        <f aca="true" t="shared" si="0" ref="G10:G47">F10/E10</f>
        <v>3.3448275862068964</v>
      </c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>
        <v>700</v>
      </c>
      <c r="F11" s="29">
        <v>679</v>
      </c>
      <c r="G11" s="781">
        <f t="shared" si="0"/>
        <v>0.97</v>
      </c>
    </row>
    <row r="12" spans="1:7" s="22" customFormat="1" ht="15.75" customHeight="1">
      <c r="A12" s="27"/>
      <c r="B12" s="24" t="s">
        <v>85</v>
      </c>
      <c r="C12" s="28" t="s">
        <v>143</v>
      </c>
      <c r="D12" s="29">
        <v>7323</v>
      </c>
      <c r="E12" s="29">
        <v>7323</v>
      </c>
      <c r="F12" s="29">
        <v>7763</v>
      </c>
      <c r="G12" s="781">
        <f t="shared" si="0"/>
        <v>1.0600846647548818</v>
      </c>
    </row>
    <row r="13" spans="1:7" s="22" customFormat="1" ht="15.75" customHeight="1">
      <c r="A13" s="27"/>
      <c r="B13" s="24" t="s">
        <v>115</v>
      </c>
      <c r="C13" s="30" t="s">
        <v>144</v>
      </c>
      <c r="D13" s="29">
        <v>535</v>
      </c>
      <c r="E13" s="29">
        <v>535</v>
      </c>
      <c r="F13" s="29">
        <v>368</v>
      </c>
      <c r="G13" s="781">
        <f t="shared" si="0"/>
        <v>0.6878504672897197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4992</v>
      </c>
      <c r="E14" s="32">
        <v>4992</v>
      </c>
      <c r="F14" s="32">
        <v>3689</v>
      </c>
      <c r="G14" s="782">
        <f t="shared" si="0"/>
        <v>0.7389823717948718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179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1074</v>
      </c>
      <c r="E17" s="21">
        <f>SUM(E18:E21)</f>
        <v>5445</v>
      </c>
      <c r="F17" s="21">
        <f>SUM(F18:F21)</f>
        <v>3759</v>
      </c>
      <c r="G17" s="783">
        <f t="shared" si="0"/>
        <v>0.6903581267217631</v>
      </c>
    </row>
    <row r="18" spans="1:7" ht="15.75" customHeight="1">
      <c r="A18" s="27"/>
      <c r="B18" s="24" t="s">
        <v>88</v>
      </c>
      <c r="C18" s="36" t="s">
        <v>101</v>
      </c>
      <c r="D18" s="29">
        <v>1074</v>
      </c>
      <c r="E18" s="29">
        <v>4635</v>
      </c>
      <c r="F18" s="29">
        <v>3759</v>
      </c>
      <c r="G18" s="781">
        <f t="shared" si="0"/>
        <v>0.8110032362459547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>
        <v>710</v>
      </c>
      <c r="F19" s="29">
        <v>0</v>
      </c>
      <c r="G19" s="781">
        <f t="shared" si="0"/>
        <v>0</v>
      </c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>
        <v>100</v>
      </c>
      <c r="F21" s="29"/>
      <c r="G21" s="781">
        <f t="shared" si="0"/>
        <v>0</v>
      </c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3979</v>
      </c>
      <c r="F24" s="40">
        <f>+F25+F26</f>
        <v>3979</v>
      </c>
      <c r="G24" s="811">
        <f t="shared" si="0"/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3979</v>
      </c>
      <c r="F25" s="308">
        <v>3979</v>
      </c>
      <c r="G25" s="820">
        <f t="shared" si="0"/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160906</v>
      </c>
      <c r="E27" s="38">
        <v>162484</v>
      </c>
      <c r="F27" s="38">
        <v>158284</v>
      </c>
      <c r="G27" s="805">
        <f t="shared" si="0"/>
        <v>0.9741513010511804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3979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50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175559</v>
      </c>
      <c r="E30" s="40">
        <f>SUM(E8,E17,E22,E23,E24,E27)</f>
        <v>185487</v>
      </c>
      <c r="F30" s="40">
        <f>SUM(F8,F17,F22,F23,F24,F27,F28,F29)</f>
        <v>182826</v>
      </c>
      <c r="G30" s="811">
        <f t="shared" si="0"/>
        <v>0.9856539811415356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175559</v>
      </c>
      <c r="E34" s="21">
        <f>SUM(E35:E39)</f>
        <v>182872</v>
      </c>
      <c r="F34" s="21">
        <f>SUM(F35:F39)</f>
        <v>174428</v>
      </c>
      <c r="G34" s="783">
        <f t="shared" si="0"/>
        <v>0.9538256266678332</v>
      </c>
    </row>
    <row r="35" spans="1:7" ht="15.75" customHeight="1">
      <c r="A35" s="58"/>
      <c r="B35" s="59" t="s">
        <v>82</v>
      </c>
      <c r="C35" s="36" t="s">
        <v>34</v>
      </c>
      <c r="D35" s="60">
        <v>97151</v>
      </c>
      <c r="E35" s="60">
        <v>99059</v>
      </c>
      <c r="F35" s="60">
        <v>95616</v>
      </c>
      <c r="G35" s="780">
        <f t="shared" si="0"/>
        <v>0.9652429360280237</v>
      </c>
    </row>
    <row r="36" spans="1:7" ht="30">
      <c r="A36" s="27"/>
      <c r="B36" s="61" t="s">
        <v>83</v>
      </c>
      <c r="C36" s="28" t="s">
        <v>196</v>
      </c>
      <c r="D36" s="29">
        <v>25385</v>
      </c>
      <c r="E36" s="29">
        <v>25900</v>
      </c>
      <c r="F36" s="29">
        <v>24960</v>
      </c>
      <c r="G36" s="781">
        <f t="shared" si="0"/>
        <v>0.9637065637065637</v>
      </c>
    </row>
    <row r="37" spans="1:7" ht="15.75" customHeight="1">
      <c r="A37" s="27"/>
      <c r="B37" s="61" t="s">
        <v>84</v>
      </c>
      <c r="C37" s="28" t="s">
        <v>111</v>
      </c>
      <c r="D37" s="29">
        <v>51572</v>
      </c>
      <c r="E37" s="29">
        <v>53512</v>
      </c>
      <c r="F37" s="29">
        <v>49436</v>
      </c>
      <c r="G37" s="781">
        <f t="shared" si="0"/>
        <v>0.9238301689340709</v>
      </c>
    </row>
    <row r="38" spans="1:7" ht="15.75" customHeight="1">
      <c r="A38" s="27"/>
      <c r="B38" s="61" t="s">
        <v>85</v>
      </c>
      <c r="C38" s="28" t="s">
        <v>197</v>
      </c>
      <c r="D38" s="29">
        <v>1451</v>
      </c>
      <c r="E38" s="29">
        <v>1451</v>
      </c>
      <c r="F38" s="29">
        <v>1466</v>
      </c>
      <c r="G38" s="781">
        <f t="shared" si="0"/>
        <v>1.0103376981392143</v>
      </c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2950</v>
      </c>
      <c r="F39" s="29">
        <v>2950</v>
      </c>
      <c r="G39" s="781">
        <f t="shared" si="0"/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2615</v>
      </c>
      <c r="F40" s="21">
        <f>SUM(F41:F44)</f>
        <v>868</v>
      </c>
      <c r="G40" s="783">
        <f t="shared" si="0"/>
        <v>0.33193116634799236</v>
      </c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>
        <v>942</v>
      </c>
      <c r="F41" s="60">
        <v>868</v>
      </c>
      <c r="G41" s="780">
        <f t="shared" si="0"/>
        <v>0.921443736730361</v>
      </c>
    </row>
    <row r="42" spans="1:7" ht="15.75" customHeight="1">
      <c r="A42" s="27"/>
      <c r="B42" s="61" t="s">
        <v>89</v>
      </c>
      <c r="C42" s="28" t="s">
        <v>200</v>
      </c>
      <c r="D42" s="29"/>
      <c r="E42" s="29">
        <v>1673</v>
      </c>
      <c r="F42" s="29"/>
      <c r="G42" s="781">
        <f t="shared" si="0"/>
        <v>0</v>
      </c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614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175559</v>
      </c>
      <c r="E47" s="21">
        <f>+E34+E40+E45</f>
        <v>185487</v>
      </c>
      <c r="F47" s="21">
        <f>+F34+F40+F45+F46</f>
        <v>175910</v>
      </c>
      <c r="G47" s="783">
        <f t="shared" si="0"/>
        <v>0.948368349264369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66">
        <v>39</v>
      </c>
      <c r="E49" s="66">
        <v>39</v>
      </c>
      <c r="F49" s="66"/>
      <c r="G49" s="66"/>
    </row>
    <row r="50" spans="1:7" ht="15.75" customHeight="1" thickBot="1">
      <c r="A50" s="63" t="s">
        <v>284</v>
      </c>
      <c r="B50" s="64"/>
      <c r="C50" s="65"/>
      <c r="D50" s="212">
        <v>2</v>
      </c>
      <c r="E50" s="212">
        <v>2</v>
      </c>
      <c r="F50" s="212"/>
      <c r="G50" s="212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897</v>
      </c>
    </row>
    <row r="2" spans="1:7" s="4" customFormat="1" ht="45" customHeight="1">
      <c r="A2" s="945" t="s">
        <v>268</v>
      </c>
      <c r="B2" s="946"/>
      <c r="C2" s="6" t="s">
        <v>332</v>
      </c>
      <c r="D2" s="7" t="s">
        <v>541</v>
      </c>
      <c r="E2" s="7" t="s">
        <v>541</v>
      </c>
      <c r="F2" s="7" t="s">
        <v>541</v>
      </c>
      <c r="G2" s="7" t="s">
        <v>541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19146</v>
      </c>
      <c r="E8" s="21">
        <f>SUM(E9:E16)</f>
        <v>19545</v>
      </c>
      <c r="F8" s="21">
        <f>SUM(F9:F16)</f>
        <v>19900</v>
      </c>
      <c r="G8" s="783">
        <f>F8/E8</f>
        <v>1.018163213097979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200</v>
      </c>
      <c r="E10" s="29">
        <v>599</v>
      </c>
      <c r="F10" s="29">
        <v>646</v>
      </c>
      <c r="G10" s="781">
        <f aca="true" t="shared" si="0" ref="G10:G47">F10/E10</f>
        <v>1.0784641068447411</v>
      </c>
    </row>
    <row r="11" spans="1:7" s="22" customFormat="1" ht="15.75" customHeight="1">
      <c r="A11" s="27"/>
      <c r="B11" s="24" t="s">
        <v>84</v>
      </c>
      <c r="C11" s="28" t="s">
        <v>142</v>
      </c>
      <c r="D11" s="29">
        <v>800</v>
      </c>
      <c r="E11" s="29">
        <v>800</v>
      </c>
      <c r="F11" s="29">
        <v>632</v>
      </c>
      <c r="G11" s="781">
        <f t="shared" si="0"/>
        <v>0.79</v>
      </c>
    </row>
    <row r="12" spans="1:7" s="22" customFormat="1" ht="15.75" customHeight="1">
      <c r="A12" s="27"/>
      <c r="B12" s="24" t="s">
        <v>85</v>
      </c>
      <c r="C12" s="28" t="s">
        <v>143</v>
      </c>
      <c r="D12" s="29">
        <v>9831</v>
      </c>
      <c r="E12" s="29">
        <v>9831</v>
      </c>
      <c r="F12" s="29">
        <v>11323</v>
      </c>
      <c r="G12" s="781">
        <f t="shared" si="0"/>
        <v>1.1517648255518258</v>
      </c>
    </row>
    <row r="13" spans="1:7" s="22" customFormat="1" ht="15.75" customHeight="1">
      <c r="A13" s="27"/>
      <c r="B13" s="24" t="s">
        <v>115</v>
      </c>
      <c r="C13" s="30" t="s">
        <v>144</v>
      </c>
      <c r="D13" s="29">
        <v>1131</v>
      </c>
      <c r="E13" s="29">
        <v>1131</v>
      </c>
      <c r="F13" s="29">
        <v>1176</v>
      </c>
      <c r="G13" s="781">
        <f t="shared" si="0"/>
        <v>1.039787798408488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7184</v>
      </c>
      <c r="E14" s="32">
        <v>7184</v>
      </c>
      <c r="F14" s="32">
        <v>5894</v>
      </c>
      <c r="G14" s="782">
        <f t="shared" si="0"/>
        <v>0.8204342984409799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229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1063</v>
      </c>
      <c r="E17" s="21">
        <f>SUM(E18:E21)</f>
        <v>513</v>
      </c>
      <c r="F17" s="21">
        <f>SUM(F18:F21)</f>
        <v>805</v>
      </c>
      <c r="G17" s="783">
        <f t="shared" si="0"/>
        <v>1.5692007797270955</v>
      </c>
    </row>
    <row r="18" spans="1:7" ht="15.75" customHeight="1">
      <c r="A18" s="27"/>
      <c r="B18" s="24" t="s">
        <v>88</v>
      </c>
      <c r="C18" s="36" t="s">
        <v>101</v>
      </c>
      <c r="D18" s="29">
        <v>1063</v>
      </c>
      <c r="E18" s="29">
        <v>413</v>
      </c>
      <c r="F18" s="29">
        <v>805</v>
      </c>
      <c r="G18" s="781">
        <f t="shared" si="0"/>
        <v>1.9491525423728813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>
        <v>100</v>
      </c>
      <c r="F21" s="29"/>
      <c r="G21" s="781">
        <f t="shared" si="0"/>
        <v>0</v>
      </c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4490</v>
      </c>
      <c r="F24" s="40">
        <f>+F25+F26</f>
        <v>4490</v>
      </c>
      <c r="G24" s="811">
        <f t="shared" si="0"/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4490</v>
      </c>
      <c r="F25" s="308">
        <v>4490</v>
      </c>
      <c r="G25" s="820">
        <f t="shared" si="0"/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212078</v>
      </c>
      <c r="E27" s="38">
        <v>215334</v>
      </c>
      <c r="F27" s="38">
        <v>215334</v>
      </c>
      <c r="G27" s="805">
        <f t="shared" si="0"/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4490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/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232287</v>
      </c>
      <c r="E30" s="40">
        <f>SUM(E8,E17,E22,E23,E24,E27)</f>
        <v>239882</v>
      </c>
      <c r="F30" s="40">
        <f>SUM(F8,F17,F22,F23,F24,F27,F28,F29)</f>
        <v>245019</v>
      </c>
      <c r="G30" s="811">
        <f t="shared" si="0"/>
        <v>1.0214146955586496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232287</v>
      </c>
      <c r="E34" s="21">
        <f>SUM(E35:E39)</f>
        <v>239314</v>
      </c>
      <c r="F34" s="21">
        <f>SUM(F35:F39)</f>
        <v>234788</v>
      </c>
      <c r="G34" s="783">
        <f t="shared" si="0"/>
        <v>0.981087608748339</v>
      </c>
    </row>
    <row r="35" spans="1:7" ht="15.75" customHeight="1">
      <c r="A35" s="58"/>
      <c r="B35" s="59" t="s">
        <v>82</v>
      </c>
      <c r="C35" s="36" t="s">
        <v>34</v>
      </c>
      <c r="D35" s="60">
        <v>127190</v>
      </c>
      <c r="E35" s="60">
        <v>131481</v>
      </c>
      <c r="F35" s="60">
        <v>129863</v>
      </c>
      <c r="G35" s="780">
        <f t="shared" si="0"/>
        <v>0.9876940394429613</v>
      </c>
    </row>
    <row r="36" spans="1:7" ht="30">
      <c r="A36" s="27"/>
      <c r="B36" s="61" t="s">
        <v>83</v>
      </c>
      <c r="C36" s="28" t="s">
        <v>196</v>
      </c>
      <c r="D36" s="29">
        <v>33530</v>
      </c>
      <c r="E36" s="29">
        <v>34655</v>
      </c>
      <c r="F36" s="29">
        <v>34080</v>
      </c>
      <c r="G36" s="781">
        <f t="shared" si="0"/>
        <v>0.9834078776511326</v>
      </c>
    </row>
    <row r="37" spans="1:7" ht="15.75" customHeight="1">
      <c r="A37" s="27"/>
      <c r="B37" s="61" t="s">
        <v>84</v>
      </c>
      <c r="C37" s="28" t="s">
        <v>111</v>
      </c>
      <c r="D37" s="29">
        <v>69287</v>
      </c>
      <c r="E37" s="29">
        <v>68436</v>
      </c>
      <c r="F37" s="29">
        <v>65813</v>
      </c>
      <c r="G37" s="781">
        <f t="shared" si="0"/>
        <v>0.9616722192997837</v>
      </c>
    </row>
    <row r="38" spans="1:7" ht="15.75" customHeight="1">
      <c r="A38" s="27"/>
      <c r="B38" s="61" t="s">
        <v>85</v>
      </c>
      <c r="C38" s="28" t="s">
        <v>197</v>
      </c>
      <c r="D38" s="29">
        <v>2280</v>
      </c>
      <c r="E38" s="29">
        <v>2280</v>
      </c>
      <c r="F38" s="29">
        <v>2570</v>
      </c>
      <c r="G38" s="781">
        <f t="shared" si="0"/>
        <v>1.1271929824561404</v>
      </c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2462</v>
      </c>
      <c r="F39" s="29">
        <v>2462</v>
      </c>
      <c r="G39" s="781">
        <f t="shared" si="0"/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568</v>
      </c>
      <c r="F40" s="21">
        <f>SUM(F41:F44)</f>
        <v>343</v>
      </c>
      <c r="G40" s="783">
        <f t="shared" si="0"/>
        <v>0.6038732394366197</v>
      </c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>
        <v>568</v>
      </c>
      <c r="F41" s="60">
        <v>343</v>
      </c>
      <c r="G41" s="780">
        <f t="shared" si="0"/>
        <v>0.6038732394366197</v>
      </c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1053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232287</v>
      </c>
      <c r="E47" s="21">
        <f>+E34+E40+E45</f>
        <v>239882</v>
      </c>
      <c r="F47" s="21">
        <f>+F34+F40+F45+F46</f>
        <v>236184</v>
      </c>
      <c r="G47" s="783">
        <f t="shared" si="0"/>
        <v>0.9845840871761949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66">
        <v>49</v>
      </c>
      <c r="E49" s="66">
        <v>49</v>
      </c>
      <c r="F49" s="66"/>
      <c r="G49" s="66"/>
    </row>
    <row r="50" spans="1:7" ht="15.75" customHeight="1" thickBot="1">
      <c r="A50" s="63" t="s">
        <v>284</v>
      </c>
      <c r="B50" s="64"/>
      <c r="C50" s="65"/>
      <c r="D50" s="306">
        <v>1</v>
      </c>
      <c r="E50" s="306">
        <v>1</v>
      </c>
      <c r="F50" s="306"/>
      <c r="G50" s="30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898</v>
      </c>
    </row>
    <row r="2" spans="1:7" s="4" customFormat="1" ht="45" customHeight="1">
      <c r="A2" s="945" t="s">
        <v>268</v>
      </c>
      <c r="B2" s="946"/>
      <c r="C2" s="6" t="s">
        <v>333</v>
      </c>
      <c r="D2" s="7" t="s">
        <v>542</v>
      </c>
      <c r="E2" s="7" t="s">
        <v>542</v>
      </c>
      <c r="F2" s="7" t="s">
        <v>542</v>
      </c>
      <c r="G2" s="7" t="s">
        <v>542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9471</v>
      </c>
      <c r="E8" s="21">
        <f>SUM(E9:E16)</f>
        <v>9491</v>
      </c>
      <c r="F8" s="21">
        <f>SUM(F9:F16)</f>
        <v>9014</v>
      </c>
      <c r="G8" s="783">
        <f>F8/E8</f>
        <v>0.9497418607101464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/>
      <c r="E10" s="29">
        <v>20</v>
      </c>
      <c r="F10" s="29">
        <v>20</v>
      </c>
      <c r="G10" s="781">
        <f>F10/E10</f>
        <v>1</v>
      </c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/>
      <c r="F11" s="29"/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5580</v>
      </c>
      <c r="E12" s="29">
        <v>5580</v>
      </c>
      <c r="F12" s="29">
        <v>5859</v>
      </c>
      <c r="G12" s="781">
        <f>F12/E12</f>
        <v>1.05</v>
      </c>
    </row>
    <row r="13" spans="1:7" s="22" customFormat="1" ht="15.75" customHeight="1">
      <c r="A13" s="27"/>
      <c r="B13" s="24" t="s">
        <v>115</v>
      </c>
      <c r="C13" s="30" t="s">
        <v>144</v>
      </c>
      <c r="D13" s="29"/>
      <c r="E13" s="29"/>
      <c r="F13" s="29">
        <v>150</v>
      </c>
      <c r="G13" s="781"/>
    </row>
    <row r="14" spans="1:7" s="22" customFormat="1" ht="15.75" customHeight="1">
      <c r="A14" s="31"/>
      <c r="B14" s="24" t="s">
        <v>86</v>
      </c>
      <c r="C14" s="28" t="s">
        <v>145</v>
      </c>
      <c r="D14" s="32">
        <v>3891</v>
      </c>
      <c r="E14" s="32">
        <v>3891</v>
      </c>
      <c r="F14" s="32">
        <v>2810</v>
      </c>
      <c r="G14" s="782">
        <f>F14/E14</f>
        <v>0.7221793883320483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175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537</v>
      </c>
      <c r="E17" s="21">
        <f>SUM(E18:E21)</f>
        <v>111</v>
      </c>
      <c r="F17" s="21">
        <f>SUM(F18:F21)</f>
        <v>111</v>
      </c>
      <c r="G17" s="783">
        <f>F17/E17</f>
        <v>1</v>
      </c>
    </row>
    <row r="18" spans="1:7" ht="15.75" customHeight="1">
      <c r="A18" s="27"/>
      <c r="B18" s="24" t="s">
        <v>88</v>
      </c>
      <c r="C18" s="36" t="s">
        <v>101</v>
      </c>
      <c r="D18" s="29">
        <v>537</v>
      </c>
      <c r="E18" s="29">
        <v>111</v>
      </c>
      <c r="F18" s="29">
        <v>111</v>
      </c>
      <c r="G18" s="781">
        <f>F18/E18</f>
        <v>1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/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1899</v>
      </c>
      <c r="F24" s="40">
        <f>+F25+F26</f>
        <v>1899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1899</v>
      </c>
      <c r="F25" s="308">
        <v>1899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84610</v>
      </c>
      <c r="E27" s="38">
        <v>87907</v>
      </c>
      <c r="F27" s="38">
        <v>87907</v>
      </c>
      <c r="G27" s="805">
        <f>F27/E27</f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1899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13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94618</v>
      </c>
      <c r="E30" s="40">
        <f>SUM(E8,E17,E22,E23,E24,E27)</f>
        <v>99408</v>
      </c>
      <c r="F30" s="40">
        <f>SUM(F8,F17,F22,F23,F24,F27,F28,F29)</f>
        <v>100843</v>
      </c>
      <c r="G30" s="811">
        <f>F30/E30</f>
        <v>1.0144354579108321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94618</v>
      </c>
      <c r="E34" s="21">
        <f>SUM(E35:E39)</f>
        <v>98958</v>
      </c>
      <c r="F34" s="21">
        <f>SUM(F35:F39)</f>
        <v>95508</v>
      </c>
      <c r="G34" s="783">
        <f>F34/E34</f>
        <v>0.9651367246710726</v>
      </c>
    </row>
    <row r="35" spans="1:7" ht="15.75" customHeight="1">
      <c r="A35" s="58"/>
      <c r="B35" s="59" t="s">
        <v>82</v>
      </c>
      <c r="C35" s="36" t="s">
        <v>34</v>
      </c>
      <c r="D35" s="60">
        <v>50561</v>
      </c>
      <c r="E35" s="60">
        <v>53546</v>
      </c>
      <c r="F35" s="60">
        <v>53102</v>
      </c>
      <c r="G35" s="780">
        <f>F35/E35</f>
        <v>0.9917080640944235</v>
      </c>
    </row>
    <row r="36" spans="1:7" ht="30">
      <c r="A36" s="27"/>
      <c r="B36" s="61" t="s">
        <v>83</v>
      </c>
      <c r="C36" s="28" t="s">
        <v>196</v>
      </c>
      <c r="D36" s="29">
        <v>13450</v>
      </c>
      <c r="E36" s="29">
        <v>14196</v>
      </c>
      <c r="F36" s="29">
        <v>14331</v>
      </c>
      <c r="G36" s="781">
        <f>F36/E36</f>
        <v>1.0095097210481825</v>
      </c>
    </row>
    <row r="37" spans="1:7" ht="15.75" customHeight="1">
      <c r="A37" s="27"/>
      <c r="B37" s="61" t="s">
        <v>84</v>
      </c>
      <c r="C37" s="28" t="s">
        <v>111</v>
      </c>
      <c r="D37" s="29">
        <v>30607</v>
      </c>
      <c r="E37" s="29">
        <v>29841</v>
      </c>
      <c r="F37" s="29">
        <v>26700</v>
      </c>
      <c r="G37" s="781">
        <f>F37/E37</f>
        <v>0.8947421333065246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1375</v>
      </c>
      <c r="F39" s="29">
        <v>1375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450</v>
      </c>
      <c r="F40" s="21">
        <f>SUM(F41:F44)</f>
        <v>450</v>
      </c>
      <c r="G40" s="783">
        <f>F40/E40</f>
        <v>1</v>
      </c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/>
      <c r="F41" s="60"/>
      <c r="G41" s="780"/>
    </row>
    <row r="42" spans="1:7" ht="15.75" customHeight="1">
      <c r="A42" s="27"/>
      <c r="B42" s="61" t="s">
        <v>89</v>
      </c>
      <c r="C42" s="28" t="s">
        <v>200</v>
      </c>
      <c r="D42" s="29"/>
      <c r="E42" s="29">
        <v>450</v>
      </c>
      <c r="F42" s="29">
        <v>450</v>
      </c>
      <c r="G42" s="781">
        <f>F42/E42</f>
        <v>1</v>
      </c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1427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94618</v>
      </c>
      <c r="E47" s="21">
        <f>+E34+E40+E45</f>
        <v>99408</v>
      </c>
      <c r="F47" s="21">
        <f>+F34+F40+F45+F46</f>
        <v>97385</v>
      </c>
      <c r="G47" s="783">
        <f>F47/E47</f>
        <v>0.9796495251891196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306">
        <v>21.75</v>
      </c>
      <c r="E49" s="306">
        <v>22.75</v>
      </c>
      <c r="F49" s="306"/>
      <c r="G49" s="306"/>
    </row>
    <row r="50" spans="1:7" ht="15.75" customHeight="1" thickBot="1">
      <c r="A50" s="63" t="s">
        <v>284</v>
      </c>
      <c r="B50" s="64"/>
      <c r="C50" s="65"/>
      <c r="D50" s="212">
        <v>1</v>
      </c>
      <c r="E50" s="212">
        <v>1</v>
      </c>
      <c r="F50" s="212"/>
      <c r="G50" s="212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0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3"/>
  <sheetViews>
    <sheetView view="pageBreakPreview" zoomScaleSheetLayoutView="100" zoomScalePageLayoutView="0" workbookViewId="0" topLeftCell="A1">
      <selection activeCell="A34" sqref="A34:IV34"/>
    </sheetView>
  </sheetViews>
  <sheetFormatPr defaultColWidth="9.00390625" defaultRowHeight="12.75"/>
  <cols>
    <col min="1" max="1" width="23.125" style="246" customWidth="1"/>
    <col min="2" max="2" width="94.875" style="246" customWidth="1"/>
    <col min="3" max="16384" width="9.375" style="246" customWidth="1"/>
  </cols>
  <sheetData>
    <row r="2" spans="1:2" ht="12.75">
      <c r="A2" s="247"/>
      <c r="B2" s="247"/>
    </row>
    <row r="3" spans="1:2" ht="33" customHeight="1">
      <c r="A3" s="248" t="s">
        <v>433</v>
      </c>
      <c r="B3" s="249" t="s">
        <v>444</v>
      </c>
    </row>
    <row r="4" spans="1:2" ht="33" customHeight="1">
      <c r="A4" s="248" t="s">
        <v>440</v>
      </c>
      <c r="B4" s="249" t="s">
        <v>861</v>
      </c>
    </row>
    <row r="5" spans="1:2" ht="33" customHeight="1">
      <c r="A5" s="248" t="s">
        <v>434</v>
      </c>
      <c r="B5" s="250" t="s">
        <v>862</v>
      </c>
    </row>
    <row r="6" spans="1:2" ht="33" customHeight="1">
      <c r="A6" s="248" t="s">
        <v>436</v>
      </c>
      <c r="B6" s="249" t="s">
        <v>553</v>
      </c>
    </row>
    <row r="7" spans="1:2" ht="33" customHeight="1">
      <c r="A7" s="248" t="s">
        <v>437</v>
      </c>
      <c r="B7" s="249" t="s">
        <v>815</v>
      </c>
    </row>
    <row r="8" spans="1:2" ht="33" customHeight="1">
      <c r="A8" s="248" t="s">
        <v>438</v>
      </c>
      <c r="B8" s="249" t="s">
        <v>863</v>
      </c>
    </row>
    <row r="9" spans="1:2" ht="33" customHeight="1">
      <c r="A9" s="248" t="s">
        <v>435</v>
      </c>
      <c r="B9" s="249" t="s">
        <v>445</v>
      </c>
    </row>
    <row r="10" spans="1:2" ht="33" customHeight="1">
      <c r="A10" s="248" t="s">
        <v>834</v>
      </c>
      <c r="B10" s="249" t="s">
        <v>446</v>
      </c>
    </row>
    <row r="11" spans="1:2" ht="33" customHeight="1">
      <c r="A11" s="248" t="s">
        <v>835</v>
      </c>
      <c r="B11" s="249" t="s">
        <v>864</v>
      </c>
    </row>
    <row r="12" spans="1:2" ht="33" customHeight="1">
      <c r="A12" s="248" t="s">
        <v>836</v>
      </c>
      <c r="B12" s="249" t="s">
        <v>865</v>
      </c>
    </row>
    <row r="13" spans="1:2" ht="33" customHeight="1">
      <c r="A13" s="248" t="s">
        <v>837</v>
      </c>
      <c r="B13" s="249" t="s">
        <v>866</v>
      </c>
    </row>
    <row r="14" spans="1:2" ht="33" customHeight="1">
      <c r="A14" s="248" t="s">
        <v>838</v>
      </c>
      <c r="B14" s="249" t="s">
        <v>867</v>
      </c>
    </row>
    <row r="15" spans="1:2" ht="33" customHeight="1">
      <c r="A15" s="248" t="s">
        <v>839</v>
      </c>
      <c r="B15" s="249" t="s">
        <v>868</v>
      </c>
    </row>
    <row r="16" spans="1:2" ht="33" customHeight="1">
      <c r="A16" s="248" t="s">
        <v>840</v>
      </c>
      <c r="B16" s="249" t="s">
        <v>869</v>
      </c>
    </row>
    <row r="17" spans="1:2" ht="33" customHeight="1">
      <c r="A17" s="248" t="s">
        <v>841</v>
      </c>
      <c r="B17" s="249" t="s">
        <v>870</v>
      </c>
    </row>
    <row r="18" spans="1:2" ht="33" customHeight="1">
      <c r="A18" s="248" t="s">
        <v>842</v>
      </c>
      <c r="B18" s="249" t="s">
        <v>871</v>
      </c>
    </row>
    <row r="19" spans="1:2" ht="33" customHeight="1">
      <c r="A19" s="248" t="s">
        <v>843</v>
      </c>
      <c r="B19" s="249" t="s">
        <v>872</v>
      </c>
    </row>
    <row r="20" spans="1:2" ht="33" customHeight="1">
      <c r="A20" s="248" t="s">
        <v>844</v>
      </c>
      <c r="B20" s="249" t="s">
        <v>873</v>
      </c>
    </row>
    <row r="21" spans="1:2" ht="33" customHeight="1">
      <c r="A21" s="248" t="s">
        <v>845</v>
      </c>
      <c r="B21" s="249" t="s">
        <v>874</v>
      </c>
    </row>
    <row r="22" spans="1:2" ht="33" customHeight="1">
      <c r="A22" s="248" t="s">
        <v>846</v>
      </c>
      <c r="B22" s="249" t="s">
        <v>875</v>
      </c>
    </row>
    <row r="23" spans="1:2" ht="33" customHeight="1">
      <c r="A23" s="248" t="s">
        <v>847</v>
      </c>
      <c r="B23" s="249" t="s">
        <v>876</v>
      </c>
    </row>
    <row r="24" spans="1:2" ht="33" customHeight="1">
      <c r="A24" s="248" t="s">
        <v>848</v>
      </c>
      <c r="B24" s="249" t="s">
        <v>877</v>
      </c>
    </row>
    <row r="25" spans="1:2" ht="33" customHeight="1">
      <c r="A25" s="248" t="s">
        <v>849</v>
      </c>
      <c r="B25" s="249" t="s">
        <v>878</v>
      </c>
    </row>
    <row r="26" spans="1:2" ht="33" customHeight="1">
      <c r="A26" s="248" t="s">
        <v>850</v>
      </c>
      <c r="B26" s="249" t="s">
        <v>879</v>
      </c>
    </row>
    <row r="27" spans="1:2" ht="33" customHeight="1">
      <c r="A27" s="248" t="s">
        <v>851</v>
      </c>
      <c r="B27" s="249" t="s">
        <v>880</v>
      </c>
    </row>
    <row r="28" spans="1:2" ht="33" customHeight="1">
      <c r="A28" s="248" t="s">
        <v>852</v>
      </c>
      <c r="B28" s="249" t="s">
        <v>882</v>
      </c>
    </row>
    <row r="29" spans="1:2" ht="33" customHeight="1">
      <c r="A29" s="248" t="s">
        <v>853</v>
      </c>
      <c r="B29" s="249" t="s">
        <v>888</v>
      </c>
    </row>
    <row r="30" spans="1:2" ht="33" customHeight="1">
      <c r="A30" s="248" t="s">
        <v>854</v>
      </c>
      <c r="B30" s="249" t="s">
        <v>889</v>
      </c>
    </row>
    <row r="31" spans="1:2" ht="33" customHeight="1">
      <c r="A31" s="248" t="s">
        <v>855</v>
      </c>
      <c r="B31" s="249" t="s">
        <v>890</v>
      </c>
    </row>
    <row r="32" spans="1:2" ht="33" customHeight="1">
      <c r="A32" s="248" t="s">
        <v>856</v>
      </c>
      <c r="B32" s="249" t="s">
        <v>891</v>
      </c>
    </row>
    <row r="33" spans="1:2" ht="33" customHeight="1">
      <c r="A33" s="248" t="s">
        <v>857</v>
      </c>
      <c r="B33" s="249" t="s">
        <v>892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headerFooter>
    <oddHeader>&amp;C&amp;"Arial,Félkövér"&amp;14TARTALOMJEGYZÉK</oddHeader>
    <oddFooter>&amp;L&amp;D&amp;C&amp;P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899</v>
      </c>
    </row>
    <row r="2" spans="1:7" s="4" customFormat="1" ht="45" customHeight="1">
      <c r="A2" s="945" t="s">
        <v>268</v>
      </c>
      <c r="B2" s="946"/>
      <c r="C2" s="6" t="s">
        <v>543</v>
      </c>
      <c r="D2" s="7" t="s">
        <v>544</v>
      </c>
      <c r="E2" s="7" t="s">
        <v>544</v>
      </c>
      <c r="F2" s="7" t="s">
        <v>544</v>
      </c>
      <c r="G2" s="7" t="s">
        <v>544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8692</v>
      </c>
      <c r="E8" s="21">
        <f>SUM(E9:E16)</f>
        <v>8762</v>
      </c>
      <c r="F8" s="21">
        <f>SUM(F9:F16)</f>
        <v>7732</v>
      </c>
      <c r="G8" s="783">
        <f>F8/E8</f>
        <v>0.8824469299246748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/>
      <c r="E10" s="29"/>
      <c r="F10" s="29">
        <v>114</v>
      </c>
      <c r="G10" s="781"/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/>
      <c r="F11" s="29"/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4323</v>
      </c>
      <c r="E12" s="29">
        <v>4378</v>
      </c>
      <c r="F12" s="29">
        <v>4216</v>
      </c>
      <c r="G12" s="781">
        <f>F12/E12</f>
        <v>0.962996802192782</v>
      </c>
    </row>
    <row r="13" spans="1:7" s="22" customFormat="1" ht="15.75" customHeight="1">
      <c r="A13" s="27"/>
      <c r="B13" s="24" t="s">
        <v>115</v>
      </c>
      <c r="C13" s="30" t="s">
        <v>144</v>
      </c>
      <c r="D13" s="29">
        <v>908</v>
      </c>
      <c r="E13" s="29">
        <v>908</v>
      </c>
      <c r="F13" s="29">
        <v>743</v>
      </c>
      <c r="G13" s="781">
        <f>F13/E13</f>
        <v>0.8182819383259912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3461</v>
      </c>
      <c r="E14" s="32">
        <v>3476</v>
      </c>
      <c r="F14" s="32">
        <v>2401</v>
      </c>
      <c r="G14" s="782">
        <f>F14/E14</f>
        <v>0.6907364787111623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258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501</v>
      </c>
      <c r="E17" s="21">
        <f>SUM(E18:E21)</f>
        <v>583</v>
      </c>
      <c r="F17" s="21">
        <f>SUM(F18:F21)</f>
        <v>356</v>
      </c>
      <c r="G17" s="783">
        <f>F17/E17</f>
        <v>0.6106346483704974</v>
      </c>
    </row>
    <row r="18" spans="1:7" ht="15.75" customHeight="1">
      <c r="A18" s="27"/>
      <c r="B18" s="24" t="s">
        <v>88</v>
      </c>
      <c r="C18" s="36" t="s">
        <v>101</v>
      </c>
      <c r="D18" s="29">
        <v>501</v>
      </c>
      <c r="E18" s="29">
        <v>583</v>
      </c>
      <c r="F18" s="29">
        <v>306</v>
      </c>
      <c r="G18" s="781">
        <f>F18/E18</f>
        <v>0.5248713550600344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>
        <v>50</v>
      </c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1347</v>
      </c>
      <c r="F24" s="40">
        <f>+F25+F26</f>
        <v>1347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1347</v>
      </c>
      <c r="F25" s="308">
        <v>1347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72160</v>
      </c>
      <c r="E27" s="38">
        <v>75236</v>
      </c>
      <c r="F27" s="38">
        <v>75236</v>
      </c>
      <c r="G27" s="805">
        <f>F27/E27</f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1347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6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81353</v>
      </c>
      <c r="E30" s="40">
        <f>SUM(E8,E17,E22,E23,E24,E27)</f>
        <v>85928</v>
      </c>
      <c r="F30" s="40">
        <f>SUM(F8,F17,F22,F23,F24,F27,F28,F29)</f>
        <v>86024</v>
      </c>
      <c r="G30" s="811">
        <f>F30/E30</f>
        <v>1.001117214412066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81353</v>
      </c>
      <c r="E34" s="21">
        <f>SUM(E35:E39)</f>
        <v>85928</v>
      </c>
      <c r="F34" s="21">
        <f>SUM(F35:F39)</f>
        <v>82885</v>
      </c>
      <c r="G34" s="783">
        <f>F34/E34</f>
        <v>0.9645866306675356</v>
      </c>
    </row>
    <row r="35" spans="1:7" ht="15.75" customHeight="1">
      <c r="A35" s="58"/>
      <c r="B35" s="59" t="s">
        <v>82</v>
      </c>
      <c r="C35" s="36" t="s">
        <v>34</v>
      </c>
      <c r="D35" s="60">
        <v>43815</v>
      </c>
      <c r="E35" s="60">
        <v>46531</v>
      </c>
      <c r="F35" s="60">
        <v>46148</v>
      </c>
      <c r="G35" s="780">
        <f>F35/E35</f>
        <v>0.9917689282413875</v>
      </c>
    </row>
    <row r="36" spans="1:7" ht="30">
      <c r="A36" s="27"/>
      <c r="B36" s="61" t="s">
        <v>83</v>
      </c>
      <c r="C36" s="28" t="s">
        <v>196</v>
      </c>
      <c r="D36" s="29">
        <v>11566</v>
      </c>
      <c r="E36" s="29">
        <v>12261</v>
      </c>
      <c r="F36" s="29">
        <v>12097</v>
      </c>
      <c r="G36" s="781">
        <f>F36/E36</f>
        <v>0.9866242557703286</v>
      </c>
    </row>
    <row r="37" spans="1:7" ht="15.75" customHeight="1">
      <c r="A37" s="27"/>
      <c r="B37" s="61" t="s">
        <v>84</v>
      </c>
      <c r="C37" s="28" t="s">
        <v>111</v>
      </c>
      <c r="D37" s="29">
        <v>25972</v>
      </c>
      <c r="E37" s="29">
        <v>26639</v>
      </c>
      <c r="F37" s="29">
        <v>24143</v>
      </c>
      <c r="G37" s="781">
        <f>F37/E37</f>
        <v>0.9063027891437366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497</v>
      </c>
      <c r="F39" s="29">
        <v>497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0</v>
      </c>
      <c r="F40" s="21">
        <f>SUM(F41:F44)</f>
        <v>0</v>
      </c>
      <c r="G40" s="783"/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/>
      <c r="F41" s="60"/>
      <c r="G41" s="780"/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406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81353</v>
      </c>
      <c r="E47" s="21">
        <f>+E34+E40+E45</f>
        <v>85928</v>
      </c>
      <c r="F47" s="21">
        <f>+F34+F40+F45+F46</f>
        <v>83291</v>
      </c>
      <c r="G47" s="783">
        <f>F47/E47</f>
        <v>0.9693115166185644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306">
        <v>18.75</v>
      </c>
      <c r="E49" s="306">
        <v>19.75</v>
      </c>
      <c r="F49" s="306"/>
      <c r="G49" s="306"/>
    </row>
    <row r="50" spans="1:7" ht="15.75" customHeight="1" thickBot="1">
      <c r="A50" s="63" t="s">
        <v>284</v>
      </c>
      <c r="B50" s="64"/>
      <c r="C50" s="65"/>
      <c r="D50" s="306"/>
      <c r="E50" s="306"/>
      <c r="F50" s="306"/>
      <c r="G50" s="30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900</v>
      </c>
    </row>
    <row r="2" spans="1:7" s="4" customFormat="1" ht="45" customHeight="1">
      <c r="A2" s="945" t="s">
        <v>268</v>
      </c>
      <c r="B2" s="946"/>
      <c r="C2" s="6" t="s">
        <v>334</v>
      </c>
      <c r="D2" s="7" t="s">
        <v>545</v>
      </c>
      <c r="E2" s="7" t="s">
        <v>545</v>
      </c>
      <c r="F2" s="7" t="s">
        <v>545</v>
      </c>
      <c r="G2" s="7" t="s">
        <v>545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31839</v>
      </c>
      <c r="E8" s="21">
        <f>SUM(E9:E16)</f>
        <v>38339</v>
      </c>
      <c r="F8" s="21">
        <f>SUM(F9:F16)</f>
        <v>44099</v>
      </c>
      <c r="G8" s="783">
        <f>F8/E8</f>
        <v>1.150238660371945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16202</v>
      </c>
      <c r="E10" s="29">
        <v>16202</v>
      </c>
      <c r="F10" s="29">
        <v>25262</v>
      </c>
      <c r="G10" s="781">
        <f>F10/E10</f>
        <v>1.5591902234292063</v>
      </c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/>
      <c r="F11" s="29"/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5969</v>
      </c>
      <c r="E12" s="29">
        <v>11087</v>
      </c>
      <c r="F12" s="29">
        <v>6168</v>
      </c>
      <c r="G12" s="781">
        <f>F12/E12</f>
        <v>0.5563272300892937</v>
      </c>
    </row>
    <row r="13" spans="1:7" s="22" customFormat="1" ht="15.75" customHeight="1">
      <c r="A13" s="27"/>
      <c r="B13" s="24" t="s">
        <v>115</v>
      </c>
      <c r="C13" s="30" t="s">
        <v>144</v>
      </c>
      <c r="D13" s="29">
        <v>2623</v>
      </c>
      <c r="E13" s="29">
        <v>2623</v>
      </c>
      <c r="F13" s="29">
        <v>2985</v>
      </c>
      <c r="G13" s="781">
        <f>F13/E13</f>
        <v>1.138009912314144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7045</v>
      </c>
      <c r="E14" s="32">
        <v>8427</v>
      </c>
      <c r="F14" s="32">
        <v>9290</v>
      </c>
      <c r="G14" s="782">
        <f>F14/E14</f>
        <v>1.1024089236976384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394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995</v>
      </c>
      <c r="E17" s="21">
        <f>SUM(E18:E21)</f>
        <v>598</v>
      </c>
      <c r="F17" s="21">
        <f>SUM(F18:F21)</f>
        <v>266</v>
      </c>
      <c r="G17" s="783">
        <f>F17/E17</f>
        <v>0.44481605351170567</v>
      </c>
    </row>
    <row r="18" spans="1:7" ht="15.75" customHeight="1">
      <c r="A18" s="27"/>
      <c r="B18" s="24" t="s">
        <v>88</v>
      </c>
      <c r="C18" s="36" t="s">
        <v>101</v>
      </c>
      <c r="D18" s="29">
        <v>995</v>
      </c>
      <c r="E18" s="29">
        <v>598</v>
      </c>
      <c r="F18" s="29">
        <v>266</v>
      </c>
      <c r="G18" s="781">
        <f>F18/E18</f>
        <v>0.44481605351170567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/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3643</v>
      </c>
      <c r="F24" s="40">
        <f>+F25+F26</f>
        <v>3643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3643</v>
      </c>
      <c r="F25" s="308">
        <v>3643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121241</v>
      </c>
      <c r="E27" s="38">
        <v>120829</v>
      </c>
      <c r="F27" s="38">
        <v>112829</v>
      </c>
      <c r="G27" s="805">
        <f>F27/E27</f>
        <v>0.9337907290468348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3643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17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154075</v>
      </c>
      <c r="E30" s="40">
        <f>SUM(E8,E17,E22,E23,E24,E27)</f>
        <v>163409</v>
      </c>
      <c r="F30" s="40">
        <f>SUM(F8,F17,F22,F23,F24,F27:F29)</f>
        <v>164497</v>
      </c>
      <c r="G30" s="811">
        <f>F30/E30</f>
        <v>1.0066581400045285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154075</v>
      </c>
      <c r="E34" s="21">
        <f>SUM(E35:E39)</f>
        <v>163059</v>
      </c>
      <c r="F34" s="21">
        <f>SUM(F35:F39)</f>
        <v>157686</v>
      </c>
      <c r="G34" s="783">
        <f>F34/E34</f>
        <v>0.9670487369602414</v>
      </c>
    </row>
    <row r="35" spans="1:7" ht="15.75" customHeight="1">
      <c r="A35" s="58"/>
      <c r="B35" s="59" t="s">
        <v>82</v>
      </c>
      <c r="C35" s="36" t="s">
        <v>34</v>
      </c>
      <c r="D35" s="60">
        <v>83329</v>
      </c>
      <c r="E35" s="60">
        <v>85661</v>
      </c>
      <c r="F35" s="60">
        <v>84687</v>
      </c>
      <c r="G35" s="780">
        <f>F35/E35</f>
        <v>0.9886295980667982</v>
      </c>
    </row>
    <row r="36" spans="1:7" ht="30">
      <c r="A36" s="27"/>
      <c r="B36" s="61" t="s">
        <v>83</v>
      </c>
      <c r="C36" s="28" t="s">
        <v>196</v>
      </c>
      <c r="D36" s="29">
        <v>21966</v>
      </c>
      <c r="E36" s="29">
        <v>22646</v>
      </c>
      <c r="F36" s="29">
        <v>22560</v>
      </c>
      <c r="G36" s="781">
        <f>F36/E36</f>
        <v>0.9962024198533957</v>
      </c>
    </row>
    <row r="37" spans="1:7" ht="15.75" customHeight="1">
      <c r="A37" s="27"/>
      <c r="B37" s="61" t="s">
        <v>84</v>
      </c>
      <c r="C37" s="28" t="s">
        <v>111</v>
      </c>
      <c r="D37" s="29">
        <v>48780</v>
      </c>
      <c r="E37" s="29">
        <v>54752</v>
      </c>
      <c r="F37" s="29">
        <v>50439</v>
      </c>
      <c r="G37" s="781">
        <f>F37/E37</f>
        <v>0.9212266218585622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/>
      <c r="F39" s="29"/>
      <c r="G39" s="781"/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350</v>
      </c>
      <c r="F40" s="21">
        <f>SUM(F41:F44)</f>
        <v>268</v>
      </c>
      <c r="G40" s="783">
        <f>F40/E40</f>
        <v>0.7657142857142857</v>
      </c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>
        <v>350</v>
      </c>
      <c r="F41" s="60">
        <v>268</v>
      </c>
      <c r="G41" s="780">
        <f>F41/E41</f>
        <v>0.7657142857142857</v>
      </c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1043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154075</v>
      </c>
      <c r="E47" s="21">
        <f>+E34+E40+E45</f>
        <v>163409</v>
      </c>
      <c r="F47" s="21">
        <f>+F34+F40+F45+F46</f>
        <v>158997</v>
      </c>
      <c r="G47" s="783">
        <f>F47/E47</f>
        <v>0.9730002631434009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306">
        <v>37.75</v>
      </c>
      <c r="E49" s="306">
        <v>37.75</v>
      </c>
      <c r="F49" s="306"/>
      <c r="G49" s="306"/>
    </row>
    <row r="50" spans="1:7" ht="15.75" customHeight="1" thickBot="1">
      <c r="A50" s="63" t="s">
        <v>284</v>
      </c>
      <c r="B50" s="64"/>
      <c r="C50" s="65"/>
      <c r="D50" s="212">
        <v>1</v>
      </c>
      <c r="E50" s="212">
        <v>1</v>
      </c>
      <c r="F50" s="212"/>
      <c r="G50" s="212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901</v>
      </c>
    </row>
    <row r="2" spans="1:7" s="4" customFormat="1" ht="45" customHeight="1">
      <c r="A2" s="945" t="s">
        <v>268</v>
      </c>
      <c r="B2" s="946"/>
      <c r="C2" s="6" t="s">
        <v>546</v>
      </c>
      <c r="D2" s="7" t="s">
        <v>547</v>
      </c>
      <c r="E2" s="7" t="s">
        <v>547</v>
      </c>
      <c r="F2" s="7" t="s">
        <v>547</v>
      </c>
      <c r="G2" s="7" t="s">
        <v>547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30308</v>
      </c>
      <c r="E8" s="21">
        <f>SUM(E9:E16)</f>
        <v>26528</v>
      </c>
      <c r="F8" s="21">
        <f>SUM(F9:F16)</f>
        <v>26975</v>
      </c>
      <c r="G8" s="783">
        <f>F8/E8</f>
        <v>1.0168501206272618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/>
      <c r="E10" s="29"/>
      <c r="F10" s="29">
        <v>362</v>
      </c>
      <c r="G10" s="781"/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/>
      <c r="F11" s="29">
        <v>273</v>
      </c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22024</v>
      </c>
      <c r="E12" s="29">
        <v>19048</v>
      </c>
      <c r="F12" s="29">
        <v>21528</v>
      </c>
      <c r="G12" s="781">
        <f>F12/E12</f>
        <v>1.130197396052079</v>
      </c>
    </row>
    <row r="13" spans="1:7" s="22" customFormat="1" ht="15.75" customHeight="1">
      <c r="A13" s="27"/>
      <c r="B13" s="24" t="s">
        <v>115</v>
      </c>
      <c r="C13" s="30" t="s">
        <v>144</v>
      </c>
      <c r="D13" s="29"/>
      <c r="E13" s="29"/>
      <c r="F13" s="29"/>
      <c r="G13" s="781"/>
    </row>
    <row r="14" spans="1:7" s="22" customFormat="1" ht="15.75" customHeight="1">
      <c r="A14" s="31"/>
      <c r="B14" s="24" t="s">
        <v>86</v>
      </c>
      <c r="C14" s="28" t="s">
        <v>145</v>
      </c>
      <c r="D14" s="32">
        <v>8284</v>
      </c>
      <c r="E14" s="32">
        <v>7480</v>
      </c>
      <c r="F14" s="32">
        <v>4599</v>
      </c>
      <c r="G14" s="782">
        <f>F14/E14</f>
        <v>0.6148395721925134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213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2267</v>
      </c>
      <c r="E17" s="21">
        <f>SUM(E18:E21)</f>
        <v>1400</v>
      </c>
      <c r="F17" s="21">
        <f>SUM(F18:F21)</f>
        <v>1536</v>
      </c>
      <c r="G17" s="783">
        <f>F17/E17</f>
        <v>1.0971428571428572</v>
      </c>
    </row>
    <row r="18" spans="1:7" ht="15.75" customHeight="1">
      <c r="A18" s="27"/>
      <c r="B18" s="24" t="s">
        <v>88</v>
      </c>
      <c r="C18" s="36" t="s">
        <v>101</v>
      </c>
      <c r="D18" s="29">
        <v>2267</v>
      </c>
      <c r="E18" s="29">
        <v>1400</v>
      </c>
      <c r="F18" s="29">
        <v>1536</v>
      </c>
      <c r="G18" s="781">
        <f>F18/E18</f>
        <v>1.0971428571428572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/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3410</v>
      </c>
      <c r="F24" s="40">
        <f>+F25+F26</f>
        <v>3410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3410</v>
      </c>
      <c r="F25" s="308">
        <v>3410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103097</v>
      </c>
      <c r="E27" s="38">
        <v>100184</v>
      </c>
      <c r="F27" s="38">
        <v>99613</v>
      </c>
      <c r="G27" s="805">
        <f>F27/E27</f>
        <v>0.9943004871037291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3410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28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135672</v>
      </c>
      <c r="E30" s="40">
        <f>SUM(E8,E17,E22,E23,E24,E27)</f>
        <v>131522</v>
      </c>
      <c r="F30" s="40">
        <f>SUM(F8,F17,F22,F23,F24,F27,F28,F29)</f>
        <v>134972</v>
      </c>
      <c r="G30" s="811">
        <f>F30/E30</f>
        <v>1.026231352929548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135672</v>
      </c>
      <c r="E34" s="21">
        <f>SUM(E35:E39)</f>
        <v>131522</v>
      </c>
      <c r="F34" s="21">
        <f>SUM(F35:F39)</f>
        <v>129169</v>
      </c>
      <c r="G34" s="783">
        <f>F34/E34</f>
        <v>0.9821094569729779</v>
      </c>
    </row>
    <row r="35" spans="1:7" ht="15.75" customHeight="1">
      <c r="A35" s="58"/>
      <c r="B35" s="59" t="s">
        <v>82</v>
      </c>
      <c r="C35" s="36" t="s">
        <v>34</v>
      </c>
      <c r="D35" s="60">
        <v>55925</v>
      </c>
      <c r="E35" s="60">
        <v>55046</v>
      </c>
      <c r="F35" s="60">
        <v>54936</v>
      </c>
      <c r="G35" s="780">
        <f>F35/E35</f>
        <v>0.9980016713294335</v>
      </c>
    </row>
    <row r="36" spans="1:7" ht="30">
      <c r="A36" s="27"/>
      <c r="B36" s="61" t="s">
        <v>83</v>
      </c>
      <c r="C36" s="28" t="s">
        <v>196</v>
      </c>
      <c r="D36" s="29">
        <v>15098</v>
      </c>
      <c r="E36" s="29">
        <v>14770</v>
      </c>
      <c r="F36" s="29">
        <v>14322</v>
      </c>
      <c r="G36" s="781">
        <f>F36/E36</f>
        <v>0.9696682464454977</v>
      </c>
    </row>
    <row r="37" spans="1:7" ht="15.75" customHeight="1">
      <c r="A37" s="27"/>
      <c r="B37" s="61" t="s">
        <v>84</v>
      </c>
      <c r="C37" s="28" t="s">
        <v>111</v>
      </c>
      <c r="D37" s="29">
        <v>64649</v>
      </c>
      <c r="E37" s="29">
        <v>58913</v>
      </c>
      <c r="F37" s="29">
        <v>57118</v>
      </c>
      <c r="G37" s="781">
        <f>F37/E37</f>
        <v>0.9695313428275593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2793</v>
      </c>
      <c r="F39" s="29">
        <v>2793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0</v>
      </c>
      <c r="F40" s="21">
        <f>SUM(F41:F44)</f>
        <v>0</v>
      </c>
      <c r="G40" s="783"/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/>
      <c r="F41" s="60"/>
      <c r="G41" s="780"/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1429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135672</v>
      </c>
      <c r="E47" s="21">
        <f>+E34+E40+E45</f>
        <v>131522</v>
      </c>
      <c r="F47" s="21">
        <f>+F34+F40+F45+F46</f>
        <v>130598</v>
      </c>
      <c r="G47" s="783">
        <f>F47/E47</f>
        <v>0.9929745593893037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212">
        <v>28.6</v>
      </c>
      <c r="E49" s="212">
        <v>26.6</v>
      </c>
      <c r="F49" s="212"/>
      <c r="G49" s="212"/>
    </row>
    <row r="50" spans="1:7" ht="15.75" customHeight="1" thickBot="1">
      <c r="A50" s="63" t="s">
        <v>284</v>
      </c>
      <c r="B50" s="64"/>
      <c r="C50" s="65"/>
      <c r="D50" s="212">
        <v>3</v>
      </c>
      <c r="E50" s="212">
        <v>3</v>
      </c>
      <c r="F50" s="212"/>
      <c r="G50" s="212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902</v>
      </c>
    </row>
    <row r="2" spans="1:7" s="4" customFormat="1" ht="45" customHeight="1">
      <c r="A2" s="945" t="s">
        <v>268</v>
      </c>
      <c r="B2" s="946"/>
      <c r="C2" s="6" t="s">
        <v>417</v>
      </c>
      <c r="D2" s="7" t="s">
        <v>548</v>
      </c>
      <c r="E2" s="7" t="s">
        <v>548</v>
      </c>
      <c r="F2" s="7" t="s">
        <v>548</v>
      </c>
      <c r="G2" s="7" t="s">
        <v>548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4520</v>
      </c>
      <c r="E8" s="21">
        <f>SUM(E9:E16)</f>
        <v>5720</v>
      </c>
      <c r="F8" s="21">
        <f>SUM(F9:F16)</f>
        <v>5856</v>
      </c>
      <c r="G8" s="783">
        <f>F8/E8</f>
        <v>1.0237762237762238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32</v>
      </c>
      <c r="E10" s="29">
        <v>32</v>
      </c>
      <c r="F10" s="29">
        <v>222</v>
      </c>
      <c r="G10" s="781">
        <f>F10/E10</f>
        <v>6.9375</v>
      </c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/>
      <c r="F11" s="29"/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2671</v>
      </c>
      <c r="E12" s="29">
        <v>3616</v>
      </c>
      <c r="F12" s="29">
        <v>3450</v>
      </c>
      <c r="G12" s="781">
        <f>F12/E12</f>
        <v>0.9540929203539823</v>
      </c>
    </row>
    <row r="13" spans="1:7" s="22" customFormat="1" ht="15.75" customHeight="1">
      <c r="A13" s="27"/>
      <c r="B13" s="24" t="s">
        <v>115</v>
      </c>
      <c r="C13" s="30" t="s">
        <v>144</v>
      </c>
      <c r="D13" s="29">
        <v>747</v>
      </c>
      <c r="E13" s="29">
        <v>747</v>
      </c>
      <c r="F13" s="29">
        <v>778</v>
      </c>
      <c r="G13" s="781">
        <f>F13/E13</f>
        <v>1.0414993306559572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1070</v>
      </c>
      <c r="E14" s="32">
        <v>1325</v>
      </c>
      <c r="F14" s="32">
        <v>1200</v>
      </c>
      <c r="G14" s="782">
        <f>F14/E14</f>
        <v>0.9056603773584906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206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501</v>
      </c>
      <c r="E17" s="21">
        <f>SUM(E18:E21)</f>
        <v>38</v>
      </c>
      <c r="F17" s="21">
        <f>SUM(F18:F21)</f>
        <v>38</v>
      </c>
      <c r="G17" s="783">
        <f>F17/E17</f>
        <v>1</v>
      </c>
    </row>
    <row r="18" spans="1:7" ht="15.75" customHeight="1">
      <c r="A18" s="27"/>
      <c r="B18" s="24" t="s">
        <v>88</v>
      </c>
      <c r="C18" s="36" t="s">
        <v>101</v>
      </c>
      <c r="D18" s="29">
        <v>501</v>
      </c>
      <c r="E18" s="29">
        <v>38</v>
      </c>
      <c r="F18" s="29">
        <v>38</v>
      </c>
      <c r="G18" s="781">
        <f>F18/E18</f>
        <v>1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/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3480</v>
      </c>
      <c r="F24" s="40">
        <f>+F25+F26</f>
        <v>3480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3480</v>
      </c>
      <c r="F25" s="308">
        <v>3480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64516</v>
      </c>
      <c r="E27" s="38">
        <v>66626</v>
      </c>
      <c r="F27" s="38">
        <v>66626</v>
      </c>
      <c r="G27" s="805">
        <f>F27/E27</f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3480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/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69537</v>
      </c>
      <c r="E30" s="40">
        <f>SUM(E8,E17,E22,E23,E24,E27)</f>
        <v>75864</v>
      </c>
      <c r="F30" s="40">
        <f>SUM(F8,F17,F22,F23,F24,F27:F29)</f>
        <v>79480</v>
      </c>
      <c r="G30" s="811">
        <f>F30/E30</f>
        <v>1.0476642412738584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69537</v>
      </c>
      <c r="E34" s="21">
        <f>SUM(E35:E39)</f>
        <v>75864</v>
      </c>
      <c r="F34" s="21">
        <f>SUM(F35:F39)</f>
        <v>74613</v>
      </c>
      <c r="G34" s="783">
        <f>F34/E34</f>
        <v>0.9835099652008858</v>
      </c>
    </row>
    <row r="35" spans="1:7" ht="15.75" customHeight="1">
      <c r="A35" s="58"/>
      <c r="B35" s="59" t="s">
        <v>82</v>
      </c>
      <c r="C35" s="36" t="s">
        <v>34</v>
      </c>
      <c r="D35" s="60">
        <v>43245</v>
      </c>
      <c r="E35" s="60">
        <v>45160</v>
      </c>
      <c r="F35" s="60">
        <v>44286</v>
      </c>
      <c r="G35" s="780">
        <f>F35/E35</f>
        <v>0.9806465899025687</v>
      </c>
    </row>
    <row r="36" spans="1:7" ht="30">
      <c r="A36" s="27"/>
      <c r="B36" s="61" t="s">
        <v>83</v>
      </c>
      <c r="C36" s="28" t="s">
        <v>196</v>
      </c>
      <c r="D36" s="29">
        <v>11580</v>
      </c>
      <c r="E36" s="29">
        <v>12072</v>
      </c>
      <c r="F36" s="29">
        <v>11493</v>
      </c>
      <c r="G36" s="781">
        <f>F36/E36</f>
        <v>0.952037773359841</v>
      </c>
    </row>
    <row r="37" spans="1:7" ht="15.75" customHeight="1">
      <c r="A37" s="27"/>
      <c r="B37" s="61" t="s">
        <v>84</v>
      </c>
      <c r="C37" s="28" t="s">
        <v>111</v>
      </c>
      <c r="D37" s="29">
        <v>14712</v>
      </c>
      <c r="E37" s="29">
        <v>15599</v>
      </c>
      <c r="F37" s="29">
        <v>15801</v>
      </c>
      <c r="G37" s="781">
        <f>F37/E37</f>
        <v>1.0129495480479518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3033</v>
      </c>
      <c r="F39" s="29">
        <v>3033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0</v>
      </c>
      <c r="F40" s="21">
        <f>SUM(F41:F44)</f>
        <v>0</v>
      </c>
      <c r="G40" s="783"/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>
        <v>0</v>
      </c>
      <c r="F41" s="60">
        <v>0</v>
      </c>
      <c r="G41" s="780"/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1095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69537</v>
      </c>
      <c r="E47" s="21">
        <f>+E34+E40+E45</f>
        <v>75864</v>
      </c>
      <c r="F47" s="21">
        <f>+F34+F40+F45+F46</f>
        <v>75708</v>
      </c>
      <c r="G47" s="783">
        <f>F47/E47</f>
        <v>0.9979436887061056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306">
        <v>23.75</v>
      </c>
      <c r="E49" s="306">
        <v>24.75</v>
      </c>
      <c r="F49" s="306"/>
      <c r="G49" s="306"/>
    </row>
    <row r="50" spans="1:7" ht="15.75" customHeight="1" thickBot="1">
      <c r="A50" s="63" t="s">
        <v>284</v>
      </c>
      <c r="B50" s="64"/>
      <c r="C50" s="65"/>
      <c r="D50" s="306">
        <v>1</v>
      </c>
      <c r="E50" s="306">
        <v>1</v>
      </c>
      <c r="F50" s="306"/>
      <c r="G50" s="30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903</v>
      </c>
    </row>
    <row r="2" spans="1:7" s="4" customFormat="1" ht="45" customHeight="1">
      <c r="A2" s="945" t="s">
        <v>268</v>
      </c>
      <c r="B2" s="946"/>
      <c r="C2" s="6" t="s">
        <v>335</v>
      </c>
      <c r="D2" s="7" t="s">
        <v>549</v>
      </c>
      <c r="E2" s="7" t="s">
        <v>549</v>
      </c>
      <c r="F2" s="7" t="s">
        <v>549</v>
      </c>
      <c r="G2" s="7" t="s">
        <v>549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8597</v>
      </c>
      <c r="E8" s="21">
        <f>SUM(E9:E16)</f>
        <v>10023</v>
      </c>
      <c r="F8" s="21">
        <f>SUM(F9:F16)</f>
        <v>10589</v>
      </c>
      <c r="G8" s="783">
        <f>F8/E8</f>
        <v>1.056470118726928</v>
      </c>
    </row>
    <row r="9" spans="1:7" s="22" customFormat="1" ht="15.75" customHeight="1">
      <c r="A9" s="23"/>
      <c r="B9" s="24" t="s">
        <v>82</v>
      </c>
      <c r="C9" s="25" t="s">
        <v>140</v>
      </c>
      <c r="D9" s="26">
        <v>500</v>
      </c>
      <c r="E9" s="26">
        <v>500</v>
      </c>
      <c r="F9" s="26">
        <v>91</v>
      </c>
      <c r="G9" s="818">
        <f>F9/E9</f>
        <v>0.182</v>
      </c>
    </row>
    <row r="10" spans="1:7" s="22" customFormat="1" ht="15.75" customHeight="1">
      <c r="A10" s="27"/>
      <c r="B10" s="24" t="s">
        <v>83</v>
      </c>
      <c r="C10" s="28" t="s">
        <v>141</v>
      </c>
      <c r="D10" s="29">
        <v>4970</v>
      </c>
      <c r="E10" s="29">
        <v>5726</v>
      </c>
      <c r="F10" s="29">
        <v>6049</v>
      </c>
      <c r="G10" s="781">
        <f>F10/E10</f>
        <v>1.0564093608103389</v>
      </c>
    </row>
    <row r="11" spans="1:7" s="22" customFormat="1" ht="15.75" customHeight="1">
      <c r="A11" s="27"/>
      <c r="B11" s="24" t="s">
        <v>84</v>
      </c>
      <c r="C11" s="28" t="s">
        <v>142</v>
      </c>
      <c r="D11" s="29">
        <v>1650</v>
      </c>
      <c r="E11" s="29">
        <v>2150</v>
      </c>
      <c r="F11" s="29">
        <v>2601</v>
      </c>
      <c r="G11" s="781">
        <f>F11/E11</f>
        <v>1.2097674418604651</v>
      </c>
    </row>
    <row r="12" spans="1:7" s="22" customFormat="1" ht="15.75" customHeight="1">
      <c r="A12" s="27"/>
      <c r="B12" s="24" t="s">
        <v>85</v>
      </c>
      <c r="C12" s="28" t="s">
        <v>143</v>
      </c>
      <c r="D12" s="29"/>
      <c r="E12" s="29"/>
      <c r="F12" s="29"/>
      <c r="G12" s="781"/>
    </row>
    <row r="13" spans="1:7" s="22" customFormat="1" ht="15.75" customHeight="1">
      <c r="A13" s="27"/>
      <c r="B13" s="24" t="s">
        <v>115</v>
      </c>
      <c r="C13" s="30" t="s">
        <v>144</v>
      </c>
      <c r="D13" s="29"/>
      <c r="E13" s="29"/>
      <c r="F13" s="29"/>
      <c r="G13" s="781"/>
    </row>
    <row r="14" spans="1:7" s="22" customFormat="1" ht="15.75" customHeight="1">
      <c r="A14" s="31"/>
      <c r="B14" s="24" t="s">
        <v>86</v>
      </c>
      <c r="C14" s="28" t="s">
        <v>145</v>
      </c>
      <c r="D14" s="32">
        <v>1477</v>
      </c>
      <c r="E14" s="32">
        <v>1647</v>
      </c>
      <c r="F14" s="32">
        <v>1614</v>
      </c>
      <c r="G14" s="782">
        <f>F14/E14</f>
        <v>0.9799635701275046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234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1039</v>
      </c>
      <c r="E17" s="21">
        <f>SUM(E18:E21)</f>
        <v>1448</v>
      </c>
      <c r="F17" s="21">
        <f>SUM(F18:F21)</f>
        <v>1447</v>
      </c>
      <c r="G17" s="783">
        <f>F17/E17</f>
        <v>0.9993093922651933</v>
      </c>
    </row>
    <row r="18" spans="1:7" ht="15.75" customHeight="1">
      <c r="A18" s="27"/>
      <c r="B18" s="24" t="s">
        <v>88</v>
      </c>
      <c r="C18" s="36" t="s">
        <v>101</v>
      </c>
      <c r="D18" s="29">
        <v>1039</v>
      </c>
      <c r="E18" s="29">
        <v>1448</v>
      </c>
      <c r="F18" s="29">
        <v>1387</v>
      </c>
      <c r="G18" s="781">
        <f>F18/E18</f>
        <v>0.9578729281767956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>
        <v>60</v>
      </c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4535</v>
      </c>
      <c r="F24" s="40">
        <f>+F25+F26</f>
        <v>4535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4535</v>
      </c>
      <c r="F25" s="308">
        <v>4535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91053</v>
      </c>
      <c r="E27" s="38">
        <v>86778</v>
      </c>
      <c r="F27" s="38">
        <v>80016</v>
      </c>
      <c r="G27" s="805">
        <f>F27/E27</f>
        <v>0.92207702413054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4535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207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100689</v>
      </c>
      <c r="E30" s="40">
        <f>SUM(E8,E17,E22,E23,E24,E27)</f>
        <v>102784</v>
      </c>
      <c r="F30" s="40">
        <f>SUM(F8,F17,F22,F23,F24,F27,F28:F29)</f>
        <v>101329</v>
      </c>
      <c r="G30" s="811">
        <f>F30/E30</f>
        <v>0.985844100249066</v>
      </c>
    </row>
    <row r="31" spans="1:7" ht="15" customHeight="1">
      <c r="A31" s="50"/>
      <c r="B31" s="50"/>
      <c r="C31" s="51"/>
      <c r="D31" s="52"/>
      <c r="E31" s="52"/>
      <c r="F31" s="52"/>
      <c r="G31" s="52"/>
    </row>
    <row r="32" spans="1:7" ht="15.75" thickBot="1">
      <c r="A32" s="53"/>
      <c r="B32" s="54"/>
      <c r="C32" s="54"/>
      <c r="D32" s="54"/>
      <c r="E32" s="54"/>
      <c r="F32" s="54"/>
      <c r="G32" s="54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56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100689</v>
      </c>
      <c r="E34" s="21">
        <f>SUM(E35:E39)</f>
        <v>102594</v>
      </c>
      <c r="F34" s="21">
        <f>SUM(F35:F39)</f>
        <v>94832</v>
      </c>
      <c r="G34" s="783">
        <f>F34/E34</f>
        <v>0.9243425541454666</v>
      </c>
    </row>
    <row r="35" spans="1:7" ht="15.75" customHeight="1">
      <c r="A35" s="58"/>
      <c r="B35" s="59" t="s">
        <v>82</v>
      </c>
      <c r="C35" s="36" t="s">
        <v>34</v>
      </c>
      <c r="D35" s="60">
        <v>36912</v>
      </c>
      <c r="E35" s="60">
        <v>37671</v>
      </c>
      <c r="F35" s="60">
        <v>37500</v>
      </c>
      <c r="G35" s="780">
        <f>F35/E35</f>
        <v>0.9954606992115951</v>
      </c>
    </row>
    <row r="36" spans="1:7" ht="30">
      <c r="A36" s="27"/>
      <c r="B36" s="61" t="s">
        <v>83</v>
      </c>
      <c r="C36" s="28" t="s">
        <v>196</v>
      </c>
      <c r="D36" s="29">
        <v>10401</v>
      </c>
      <c r="E36" s="29">
        <v>10607</v>
      </c>
      <c r="F36" s="29">
        <v>10140</v>
      </c>
      <c r="G36" s="781">
        <f>F36/E36</f>
        <v>0.9559724710097106</v>
      </c>
    </row>
    <row r="37" spans="1:7" ht="15.75" customHeight="1">
      <c r="A37" s="27"/>
      <c r="B37" s="61" t="s">
        <v>84</v>
      </c>
      <c r="C37" s="28" t="s">
        <v>111</v>
      </c>
      <c r="D37" s="29">
        <v>53376</v>
      </c>
      <c r="E37" s="29">
        <v>51472</v>
      </c>
      <c r="F37" s="29">
        <v>44348</v>
      </c>
      <c r="G37" s="781">
        <f>F37/E37</f>
        <v>0.8615946534037924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2844</v>
      </c>
      <c r="F39" s="29">
        <v>2844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190</v>
      </c>
      <c r="F40" s="21">
        <f>SUM(F41:F44)</f>
        <v>190</v>
      </c>
      <c r="G40" s="783">
        <f>F40/E40</f>
        <v>1</v>
      </c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>
        <v>190</v>
      </c>
      <c r="F41" s="60">
        <v>190</v>
      </c>
      <c r="G41" s="780">
        <f>F41/E41</f>
        <v>1</v>
      </c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543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100689</v>
      </c>
      <c r="E47" s="21">
        <f>+E34+E40+E45</f>
        <v>102784</v>
      </c>
      <c r="F47" s="21">
        <f>+F34+F40+F45+F46</f>
        <v>95565</v>
      </c>
      <c r="G47" s="783">
        <f>F47/E47</f>
        <v>0.9297653331257784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66">
        <v>16</v>
      </c>
      <c r="E49" s="66">
        <v>16</v>
      </c>
      <c r="F49" s="66"/>
      <c r="G49" s="66"/>
    </row>
    <row r="50" spans="1:7" ht="15.75" customHeight="1" thickBot="1">
      <c r="A50" s="63" t="s">
        <v>284</v>
      </c>
      <c r="B50" s="64"/>
      <c r="C50" s="65"/>
      <c r="D50" s="306">
        <v>1</v>
      </c>
      <c r="E50" s="306">
        <v>1</v>
      </c>
      <c r="F50" s="306"/>
      <c r="G50" s="30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904</v>
      </c>
    </row>
    <row r="2" spans="1:7" s="4" customFormat="1" ht="45" customHeight="1">
      <c r="A2" s="945" t="s">
        <v>268</v>
      </c>
      <c r="B2" s="946"/>
      <c r="C2" s="6" t="s">
        <v>336</v>
      </c>
      <c r="D2" s="7" t="s">
        <v>550</v>
      </c>
      <c r="E2" s="7" t="s">
        <v>550</v>
      </c>
      <c r="F2" s="7" t="s">
        <v>550</v>
      </c>
      <c r="G2" s="7" t="s">
        <v>550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3229</v>
      </c>
      <c r="E8" s="21">
        <f>SUM(E9:E16)</f>
        <v>3429</v>
      </c>
      <c r="F8" s="21">
        <f>SUM(F9:F16)</f>
        <v>3930</v>
      </c>
      <c r="G8" s="783">
        <f>F8/E8</f>
        <v>1.1461067366579178</v>
      </c>
    </row>
    <row r="9" spans="1:7" s="22" customFormat="1" ht="15.75" customHeight="1">
      <c r="A9" s="23"/>
      <c r="B9" s="24" t="s">
        <v>82</v>
      </c>
      <c r="C9" s="25" t="s">
        <v>140</v>
      </c>
      <c r="D9" s="26"/>
      <c r="E9" s="26"/>
      <c r="F9" s="26"/>
      <c r="G9" s="818"/>
    </row>
    <row r="10" spans="1:7" s="22" customFormat="1" ht="15.75" customHeight="1">
      <c r="A10" s="27"/>
      <c r="B10" s="24" t="s">
        <v>83</v>
      </c>
      <c r="C10" s="28" t="s">
        <v>141</v>
      </c>
      <c r="D10" s="29">
        <v>304</v>
      </c>
      <c r="E10" s="29">
        <v>304</v>
      </c>
      <c r="F10" s="29">
        <v>393</v>
      </c>
      <c r="G10" s="781">
        <f>F10/E10</f>
        <v>1.292763157894737</v>
      </c>
    </row>
    <row r="11" spans="1:7" s="22" customFormat="1" ht="15.75" customHeight="1">
      <c r="A11" s="27"/>
      <c r="B11" s="24" t="s">
        <v>84</v>
      </c>
      <c r="C11" s="28" t="s">
        <v>142</v>
      </c>
      <c r="D11" s="29"/>
      <c r="E11" s="29"/>
      <c r="F11" s="29"/>
      <c r="G11" s="781"/>
    </row>
    <row r="12" spans="1:7" s="22" customFormat="1" ht="15.75" customHeight="1">
      <c r="A12" s="27"/>
      <c r="B12" s="24" t="s">
        <v>85</v>
      </c>
      <c r="C12" s="28" t="s">
        <v>143</v>
      </c>
      <c r="D12" s="29">
        <v>2925</v>
      </c>
      <c r="E12" s="29">
        <v>3125</v>
      </c>
      <c r="F12" s="29">
        <v>3353</v>
      </c>
      <c r="G12" s="781">
        <f>F12/E12</f>
        <v>1.07296</v>
      </c>
    </row>
    <row r="13" spans="1:7" s="22" customFormat="1" ht="15.75" customHeight="1">
      <c r="A13" s="27"/>
      <c r="B13" s="24" t="s">
        <v>115</v>
      </c>
      <c r="C13" s="30" t="s">
        <v>144</v>
      </c>
      <c r="D13" s="29"/>
      <c r="E13" s="29"/>
      <c r="F13" s="29"/>
      <c r="G13" s="781"/>
    </row>
    <row r="14" spans="1:7" s="22" customFormat="1" ht="15.75" customHeight="1">
      <c r="A14" s="31"/>
      <c r="B14" s="24" t="s">
        <v>86</v>
      </c>
      <c r="C14" s="28" t="s">
        <v>145</v>
      </c>
      <c r="D14" s="32"/>
      <c r="E14" s="32"/>
      <c r="F14" s="32"/>
      <c r="G14" s="782"/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/>
      <c r="E16" s="35"/>
      <c r="F16" s="35">
        <v>184</v>
      </c>
      <c r="G16" s="808"/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0</v>
      </c>
      <c r="E17" s="21">
        <f>SUM(E18:E21)</f>
        <v>50</v>
      </c>
      <c r="F17" s="21">
        <f>SUM(F18:F21)</f>
        <v>50</v>
      </c>
      <c r="G17" s="783">
        <f>F17/E17</f>
        <v>1</v>
      </c>
    </row>
    <row r="18" spans="1:7" ht="15.75" customHeight="1">
      <c r="A18" s="27"/>
      <c r="B18" s="24" t="s">
        <v>88</v>
      </c>
      <c r="C18" s="36" t="s">
        <v>101</v>
      </c>
      <c r="D18" s="29"/>
      <c r="E18" s="29">
        <v>50</v>
      </c>
      <c r="F18" s="29">
        <v>50</v>
      </c>
      <c r="G18" s="781">
        <f>F18/E18</f>
        <v>1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/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0</v>
      </c>
      <c r="E24" s="40">
        <f>+E25+E26</f>
        <v>2391</v>
      </c>
      <c r="F24" s="40">
        <f>+F25+F26</f>
        <v>2391</v>
      </c>
      <c r="G24" s="811">
        <f>F24/E24</f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7"/>
      <c r="E25" s="308">
        <v>2391</v>
      </c>
      <c r="F25" s="308">
        <v>2391</v>
      </c>
      <c r="G25" s="820">
        <f>F25/E25</f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309"/>
      <c r="E26" s="309"/>
      <c r="F26" s="309"/>
      <c r="G26" s="821"/>
    </row>
    <row r="27" spans="1:7" ht="15.75" customHeight="1" thickBot="1">
      <c r="A27" s="46" t="s">
        <v>8</v>
      </c>
      <c r="B27" s="47"/>
      <c r="C27" s="37" t="s">
        <v>538</v>
      </c>
      <c r="D27" s="38">
        <v>47107</v>
      </c>
      <c r="E27" s="38">
        <v>50530</v>
      </c>
      <c r="F27" s="38">
        <v>50530</v>
      </c>
      <c r="G27" s="805">
        <f>F27/E27</f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>
        <v>2391</v>
      </c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102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50336</v>
      </c>
      <c r="E30" s="40">
        <f>SUM(E8,E17,E22,E23,E24,E27)</f>
        <v>56400</v>
      </c>
      <c r="F30" s="40">
        <f>SUM(F8,F17,F22,F23,F24,F27,F28:F29)</f>
        <v>59394</v>
      </c>
      <c r="G30" s="811">
        <f>F30/E30</f>
        <v>1.0530851063829787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50336</v>
      </c>
      <c r="E34" s="21">
        <f>SUM(E35:E39)</f>
        <v>56100</v>
      </c>
      <c r="F34" s="21">
        <f>SUM(F35:F39)</f>
        <v>54694</v>
      </c>
      <c r="G34" s="783">
        <f>F34/E34</f>
        <v>0.9749376114081997</v>
      </c>
    </row>
    <row r="35" spans="1:7" ht="15.75" customHeight="1">
      <c r="A35" s="58"/>
      <c r="B35" s="59" t="s">
        <v>82</v>
      </c>
      <c r="C35" s="36" t="s">
        <v>34</v>
      </c>
      <c r="D35" s="60">
        <v>35760</v>
      </c>
      <c r="E35" s="60">
        <v>38400</v>
      </c>
      <c r="F35" s="60">
        <v>37879</v>
      </c>
      <c r="G35" s="780">
        <f>F35/E35</f>
        <v>0.9864322916666667</v>
      </c>
    </row>
    <row r="36" spans="1:7" ht="30">
      <c r="A36" s="27"/>
      <c r="B36" s="61" t="s">
        <v>83</v>
      </c>
      <c r="C36" s="28" t="s">
        <v>196</v>
      </c>
      <c r="D36" s="29">
        <v>9067</v>
      </c>
      <c r="E36" s="29">
        <v>9965</v>
      </c>
      <c r="F36" s="29">
        <v>9827</v>
      </c>
      <c r="G36" s="781">
        <f>F36/E36</f>
        <v>0.9861515303562469</v>
      </c>
    </row>
    <row r="37" spans="1:7" ht="15.75" customHeight="1">
      <c r="A37" s="27"/>
      <c r="B37" s="61" t="s">
        <v>84</v>
      </c>
      <c r="C37" s="28" t="s">
        <v>111</v>
      </c>
      <c r="D37" s="29">
        <v>5509</v>
      </c>
      <c r="E37" s="29">
        <v>5658</v>
      </c>
      <c r="F37" s="29">
        <v>4890</v>
      </c>
      <c r="G37" s="781">
        <f>F37/E37</f>
        <v>0.8642629904559915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>
        <v>21</v>
      </c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2077</v>
      </c>
      <c r="F39" s="29">
        <v>2077</v>
      </c>
      <c r="G39" s="781">
        <f>F39/E39</f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300</v>
      </c>
      <c r="F40" s="21">
        <f>SUM(F41:F44)</f>
        <v>0</v>
      </c>
      <c r="G40" s="783">
        <f>F40/E40</f>
        <v>0</v>
      </c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/>
      <c r="F41" s="60"/>
      <c r="G41" s="780"/>
    </row>
    <row r="42" spans="1:7" ht="15.75" customHeight="1">
      <c r="A42" s="27"/>
      <c r="B42" s="61" t="s">
        <v>89</v>
      </c>
      <c r="C42" s="28" t="s">
        <v>200</v>
      </c>
      <c r="D42" s="29"/>
      <c r="E42" s="29">
        <v>300</v>
      </c>
      <c r="F42" s="29"/>
      <c r="G42" s="781">
        <f>F42/E42</f>
        <v>0</v>
      </c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469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50336</v>
      </c>
      <c r="E47" s="21">
        <f>+E34+E40+E45</f>
        <v>56400</v>
      </c>
      <c r="F47" s="21">
        <f>+F34+F40+F45+F46</f>
        <v>55163</v>
      </c>
      <c r="G47" s="783">
        <f>F47/E47</f>
        <v>0.9780673758865248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66">
        <v>16</v>
      </c>
      <c r="E49" s="66">
        <v>16</v>
      </c>
      <c r="F49" s="66"/>
      <c r="G49" s="66"/>
    </row>
    <row r="50" spans="1:7" ht="15.75" customHeight="1" thickBot="1">
      <c r="A50" s="63" t="s">
        <v>284</v>
      </c>
      <c r="B50" s="64"/>
      <c r="C50" s="65"/>
      <c r="D50" s="66"/>
      <c r="E50" s="66"/>
      <c r="F50" s="66"/>
      <c r="G50" s="6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55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9.625" style="67" customWidth="1"/>
    <col min="2" max="2" width="9.625" style="13" customWidth="1"/>
    <col min="3" max="3" width="72.00390625" style="13" customWidth="1"/>
    <col min="4" max="7" width="18.875" style="13" customWidth="1"/>
    <col min="8" max="16384" width="9.375" style="13" customWidth="1"/>
  </cols>
  <sheetData>
    <row r="1" spans="1:7" s="3" customFormat="1" ht="21" customHeight="1" thickBot="1">
      <c r="A1" s="1"/>
      <c r="B1" s="2"/>
      <c r="C1" s="304"/>
      <c r="D1" s="243"/>
      <c r="E1" s="243"/>
      <c r="F1" s="243"/>
      <c r="G1" s="243" t="s">
        <v>905</v>
      </c>
    </row>
    <row r="2" spans="1:7" s="4" customFormat="1" ht="45" customHeight="1">
      <c r="A2" s="945" t="s">
        <v>268</v>
      </c>
      <c r="B2" s="946"/>
      <c r="C2" s="6" t="s">
        <v>551</v>
      </c>
      <c r="D2" s="7" t="s">
        <v>552</v>
      </c>
      <c r="E2" s="7" t="s">
        <v>552</v>
      </c>
      <c r="F2" s="7" t="s">
        <v>552</v>
      </c>
      <c r="G2" s="7" t="s">
        <v>552</v>
      </c>
    </row>
    <row r="3" spans="1:7" s="4" customFormat="1" ht="30" customHeight="1" thickBot="1">
      <c r="A3" s="947" t="s">
        <v>267</v>
      </c>
      <c r="B3" s="948"/>
      <c r="C3" s="8" t="s">
        <v>294</v>
      </c>
      <c r="D3" s="9"/>
      <c r="E3" s="9"/>
      <c r="F3" s="9"/>
      <c r="G3" s="9"/>
    </row>
    <row r="4" spans="1:7" s="4" customFormat="1" ht="15.75" customHeight="1" thickBot="1">
      <c r="A4" s="10"/>
      <c r="B4" s="10"/>
      <c r="C4" s="10"/>
      <c r="D4" s="11"/>
      <c r="E4" s="11"/>
      <c r="F4" s="11"/>
      <c r="G4" s="11" t="s">
        <v>39</v>
      </c>
    </row>
    <row r="5" spans="1:7" s="5" customFormat="1" ht="15.75" customHeight="1" thickBot="1">
      <c r="A5" s="949"/>
      <c r="B5" s="950"/>
      <c r="C5" s="15" t="s">
        <v>341</v>
      </c>
      <c r="D5" s="16" t="s">
        <v>342</v>
      </c>
      <c r="E5" s="16" t="s">
        <v>343</v>
      </c>
      <c r="F5" s="16" t="s">
        <v>344</v>
      </c>
      <c r="G5" s="16" t="s">
        <v>345</v>
      </c>
    </row>
    <row r="6" spans="1:7" ht="48" thickBot="1">
      <c r="A6" s="949" t="s">
        <v>269</v>
      </c>
      <c r="B6" s="950"/>
      <c r="C6" s="15" t="s">
        <v>40</v>
      </c>
      <c r="D6" s="16" t="s">
        <v>441</v>
      </c>
      <c r="E6" s="16" t="s">
        <v>442</v>
      </c>
      <c r="F6" s="16" t="s">
        <v>809</v>
      </c>
      <c r="G6" s="16" t="s">
        <v>810</v>
      </c>
    </row>
    <row r="7" spans="1:7" s="5" customFormat="1" ht="15.75" customHeight="1" thickBot="1">
      <c r="A7" s="17"/>
      <c r="B7" s="18"/>
      <c r="C7" s="252" t="s">
        <v>41</v>
      </c>
      <c r="D7" s="253"/>
      <c r="E7" s="253"/>
      <c r="F7" s="253"/>
      <c r="G7" s="253"/>
    </row>
    <row r="8" spans="1:7" s="22" customFormat="1" ht="15.75" customHeight="1" thickBot="1">
      <c r="A8" s="14" t="s">
        <v>3</v>
      </c>
      <c r="B8" s="19"/>
      <c r="C8" s="20" t="s">
        <v>285</v>
      </c>
      <c r="D8" s="21">
        <f>SUM(D9:D16)</f>
        <v>96846</v>
      </c>
      <c r="E8" s="21">
        <f>SUM(E9:E16)</f>
        <v>28453</v>
      </c>
      <c r="F8" s="21">
        <f>SUM(F9:F16)</f>
        <v>28453</v>
      </c>
      <c r="G8" s="783">
        <f>F8/E8</f>
        <v>1</v>
      </c>
    </row>
    <row r="9" spans="1:7" s="22" customFormat="1" ht="15.75" customHeight="1">
      <c r="A9" s="23"/>
      <c r="B9" s="24" t="s">
        <v>82</v>
      </c>
      <c r="C9" s="25" t="s">
        <v>140</v>
      </c>
      <c r="D9" s="26">
        <v>200</v>
      </c>
      <c r="E9" s="26">
        <v>296</v>
      </c>
      <c r="F9" s="26">
        <v>296</v>
      </c>
      <c r="G9" s="818">
        <f aca="true" t="shared" si="0" ref="G9:G47">F9/E9</f>
        <v>1</v>
      </c>
    </row>
    <row r="10" spans="1:7" s="22" customFormat="1" ht="15.75" customHeight="1">
      <c r="A10" s="27"/>
      <c r="B10" s="24" t="s">
        <v>83</v>
      </c>
      <c r="C10" s="28" t="s">
        <v>141</v>
      </c>
      <c r="D10" s="29">
        <v>45638</v>
      </c>
      <c r="E10" s="29">
        <v>15774</v>
      </c>
      <c r="F10" s="29">
        <v>15774</v>
      </c>
      <c r="G10" s="781">
        <f t="shared" si="0"/>
        <v>1</v>
      </c>
    </row>
    <row r="11" spans="1:7" s="22" customFormat="1" ht="15.75" customHeight="1">
      <c r="A11" s="27"/>
      <c r="B11" s="24" t="s">
        <v>84</v>
      </c>
      <c r="C11" s="28" t="s">
        <v>142</v>
      </c>
      <c r="D11" s="29">
        <v>19716</v>
      </c>
      <c r="E11" s="29">
        <v>2806</v>
      </c>
      <c r="F11" s="29">
        <v>2806</v>
      </c>
      <c r="G11" s="781">
        <f t="shared" si="0"/>
        <v>1</v>
      </c>
    </row>
    <row r="12" spans="1:7" s="22" customFormat="1" ht="15.75" customHeight="1">
      <c r="A12" s="27"/>
      <c r="B12" s="24" t="s">
        <v>85</v>
      </c>
      <c r="C12" s="28" t="s">
        <v>143</v>
      </c>
      <c r="D12" s="29">
        <v>19710</v>
      </c>
      <c r="E12" s="29">
        <v>6904</v>
      </c>
      <c r="F12" s="29">
        <v>6904</v>
      </c>
      <c r="G12" s="781">
        <f t="shared" si="0"/>
        <v>1</v>
      </c>
    </row>
    <row r="13" spans="1:7" s="22" customFormat="1" ht="15.75" customHeight="1">
      <c r="A13" s="27"/>
      <c r="B13" s="24" t="s">
        <v>115</v>
      </c>
      <c r="C13" s="30" t="s">
        <v>144</v>
      </c>
      <c r="D13" s="29">
        <v>2356</v>
      </c>
      <c r="E13" s="29">
        <v>801</v>
      </c>
      <c r="F13" s="29">
        <v>801</v>
      </c>
      <c r="G13" s="781">
        <f t="shared" si="0"/>
        <v>1</v>
      </c>
    </row>
    <row r="14" spans="1:7" s="22" customFormat="1" ht="15.75" customHeight="1">
      <c r="A14" s="31"/>
      <c r="B14" s="24" t="s">
        <v>86</v>
      </c>
      <c r="C14" s="28" t="s">
        <v>145</v>
      </c>
      <c r="D14" s="32">
        <v>8526</v>
      </c>
      <c r="E14" s="32">
        <v>1619</v>
      </c>
      <c r="F14" s="32">
        <v>1619</v>
      </c>
      <c r="G14" s="782">
        <f t="shared" si="0"/>
        <v>1</v>
      </c>
    </row>
    <row r="15" spans="1:7" ht="15.75" customHeight="1">
      <c r="A15" s="27"/>
      <c r="B15" s="24" t="s">
        <v>87</v>
      </c>
      <c r="C15" s="28" t="s">
        <v>286</v>
      </c>
      <c r="D15" s="29"/>
      <c r="E15" s="29"/>
      <c r="F15" s="29"/>
      <c r="G15" s="781"/>
    </row>
    <row r="16" spans="1:7" ht="15.75" customHeight="1" thickBot="1">
      <c r="A16" s="33"/>
      <c r="B16" s="34" t="s">
        <v>95</v>
      </c>
      <c r="C16" s="30" t="s">
        <v>266</v>
      </c>
      <c r="D16" s="35">
        <v>700</v>
      </c>
      <c r="E16" s="35">
        <v>253</v>
      </c>
      <c r="F16" s="35">
        <v>253</v>
      </c>
      <c r="G16" s="808">
        <f t="shared" si="0"/>
        <v>1</v>
      </c>
    </row>
    <row r="17" spans="1:7" s="22" customFormat="1" ht="15.75" customHeight="1" thickBot="1">
      <c r="A17" s="14" t="s">
        <v>4</v>
      </c>
      <c r="B17" s="19"/>
      <c r="C17" s="20" t="s">
        <v>287</v>
      </c>
      <c r="D17" s="21">
        <f>SUM(D18:D21)</f>
        <v>960784</v>
      </c>
      <c r="E17" s="21">
        <f>SUM(E18:E21)</f>
        <v>285777</v>
      </c>
      <c r="F17" s="21">
        <f>SUM(F18:F21)</f>
        <v>285777</v>
      </c>
      <c r="G17" s="783">
        <f t="shared" si="0"/>
        <v>1</v>
      </c>
    </row>
    <row r="18" spans="1:7" ht="15.75" customHeight="1">
      <c r="A18" s="27"/>
      <c r="B18" s="24" t="s">
        <v>88</v>
      </c>
      <c r="C18" s="36" t="s">
        <v>101</v>
      </c>
      <c r="D18" s="29">
        <v>960784</v>
      </c>
      <c r="E18" s="29">
        <v>285777</v>
      </c>
      <c r="F18" s="29">
        <v>285777</v>
      </c>
      <c r="G18" s="781">
        <f t="shared" si="0"/>
        <v>1</v>
      </c>
    </row>
    <row r="19" spans="1:7" ht="15.75" customHeight="1">
      <c r="A19" s="27"/>
      <c r="B19" s="24" t="s">
        <v>89</v>
      </c>
      <c r="C19" s="28" t="s">
        <v>102</v>
      </c>
      <c r="D19" s="29"/>
      <c r="E19" s="29"/>
      <c r="F19" s="29"/>
      <c r="G19" s="781"/>
    </row>
    <row r="20" spans="1:7" ht="15.75" customHeight="1">
      <c r="A20" s="27"/>
      <c r="B20" s="24" t="s">
        <v>90</v>
      </c>
      <c r="C20" s="28" t="s">
        <v>288</v>
      </c>
      <c r="D20" s="29"/>
      <c r="E20" s="29"/>
      <c r="F20" s="29"/>
      <c r="G20" s="781"/>
    </row>
    <row r="21" spans="1:7" ht="15.75" customHeight="1" thickBot="1">
      <c r="A21" s="27"/>
      <c r="B21" s="24" t="s">
        <v>91</v>
      </c>
      <c r="C21" s="28" t="s">
        <v>103</v>
      </c>
      <c r="D21" s="29"/>
      <c r="E21" s="29"/>
      <c r="F21" s="29"/>
      <c r="G21" s="781"/>
    </row>
    <row r="22" spans="1:7" ht="15.75" customHeight="1" thickBot="1">
      <c r="A22" s="14" t="s">
        <v>5</v>
      </c>
      <c r="B22" s="37"/>
      <c r="C22" s="37" t="s">
        <v>289</v>
      </c>
      <c r="D22" s="38"/>
      <c r="E22" s="38"/>
      <c r="F22" s="38"/>
      <c r="G22" s="805"/>
    </row>
    <row r="23" spans="1:7" s="22" customFormat="1" ht="15.75" customHeight="1" thickBot="1">
      <c r="A23" s="14" t="s">
        <v>6</v>
      </c>
      <c r="B23" s="19"/>
      <c r="C23" s="37" t="s">
        <v>536</v>
      </c>
      <c r="D23" s="38"/>
      <c r="E23" s="38"/>
      <c r="F23" s="38"/>
      <c r="G23" s="805"/>
    </row>
    <row r="24" spans="1:7" s="22" customFormat="1" ht="15.75" customHeight="1" thickBot="1">
      <c r="A24" s="14" t="s">
        <v>7</v>
      </c>
      <c r="B24" s="39"/>
      <c r="C24" s="37" t="s">
        <v>537</v>
      </c>
      <c r="D24" s="40">
        <f>+D25+D26</f>
        <v>22443</v>
      </c>
      <c r="E24" s="40">
        <f>+E25+E26</f>
        <v>30817</v>
      </c>
      <c r="F24" s="40">
        <f>+F25+F26</f>
        <v>30817</v>
      </c>
      <c r="G24" s="811">
        <f t="shared" si="0"/>
        <v>1</v>
      </c>
    </row>
    <row r="25" spans="1:7" s="22" customFormat="1" ht="15.75" customHeight="1">
      <c r="A25" s="23"/>
      <c r="B25" s="41" t="s">
        <v>66</v>
      </c>
      <c r="C25" s="25" t="s">
        <v>58</v>
      </c>
      <c r="D25" s="308">
        <v>22443</v>
      </c>
      <c r="E25" s="308">
        <v>30817</v>
      </c>
      <c r="F25" s="308">
        <v>30817</v>
      </c>
      <c r="G25" s="820">
        <f t="shared" si="0"/>
        <v>1</v>
      </c>
    </row>
    <row r="26" spans="1:7" s="22" customFormat="1" ht="15.75" customHeight="1" thickBot="1">
      <c r="A26" s="42"/>
      <c r="B26" s="43" t="s">
        <v>67</v>
      </c>
      <c r="C26" s="44" t="s">
        <v>290</v>
      </c>
      <c r="D26" s="45"/>
      <c r="E26" s="45"/>
      <c r="F26" s="45"/>
      <c r="G26" s="817"/>
    </row>
    <row r="27" spans="1:7" ht="15.75" customHeight="1" thickBot="1">
      <c r="A27" s="46" t="s">
        <v>8</v>
      </c>
      <c r="B27" s="47"/>
      <c r="C27" s="37" t="s">
        <v>538</v>
      </c>
      <c r="D27" s="38">
        <v>24787</v>
      </c>
      <c r="E27" s="38">
        <v>12275</v>
      </c>
      <c r="F27" s="38">
        <v>12275</v>
      </c>
      <c r="G27" s="805">
        <f t="shared" si="0"/>
        <v>1</v>
      </c>
    </row>
    <row r="28" spans="1:7" ht="15.75" customHeight="1" thickBot="1">
      <c r="A28" s="46" t="s">
        <v>9</v>
      </c>
      <c r="B28" s="831"/>
      <c r="C28" s="832" t="s">
        <v>458</v>
      </c>
      <c r="D28" s="281"/>
      <c r="E28" s="281"/>
      <c r="F28" s="281"/>
      <c r="G28" s="813"/>
    </row>
    <row r="29" spans="1:7" ht="15.75" customHeight="1" thickBot="1">
      <c r="A29" s="46" t="s">
        <v>10</v>
      </c>
      <c r="B29" s="831"/>
      <c r="C29" s="280" t="s">
        <v>475</v>
      </c>
      <c r="D29" s="281"/>
      <c r="E29" s="281"/>
      <c r="F29" s="281">
        <v>-14</v>
      </c>
      <c r="G29" s="813"/>
    </row>
    <row r="30" spans="1:7" ht="15.75" customHeight="1" thickBot="1">
      <c r="A30" s="46" t="s">
        <v>11</v>
      </c>
      <c r="B30" s="48"/>
      <c r="C30" s="49" t="s">
        <v>539</v>
      </c>
      <c r="D30" s="40">
        <f>SUM(D8,D17,D22,D23,D24,D27)</f>
        <v>1104860</v>
      </c>
      <c r="E30" s="40">
        <f>SUM(E8,E17,E22,E23,E24,E27)</f>
        <v>357322</v>
      </c>
      <c r="F30" s="40">
        <f>SUM(F8,F17,F22,F23,F24,F27,F29)</f>
        <v>357308</v>
      </c>
      <c r="G30" s="811">
        <f t="shared" si="0"/>
        <v>0.9999608196528621</v>
      </c>
    </row>
    <row r="31" spans="1:7" ht="15" customHeight="1">
      <c r="A31" s="50"/>
      <c r="B31" s="50"/>
      <c r="C31" s="51"/>
      <c r="D31" s="52"/>
      <c r="E31" s="52"/>
      <c r="F31" s="52"/>
      <c r="G31" s="814"/>
    </row>
    <row r="32" spans="1:7" ht="15.75" thickBot="1">
      <c r="A32" s="53"/>
      <c r="B32" s="54"/>
      <c r="C32" s="54"/>
      <c r="D32" s="54"/>
      <c r="E32" s="54"/>
      <c r="F32" s="54"/>
      <c r="G32" s="819"/>
    </row>
    <row r="33" spans="1:7" s="5" customFormat="1" ht="15.75" customHeight="1" thickBot="1">
      <c r="A33" s="12"/>
      <c r="B33" s="55"/>
      <c r="C33" s="55" t="s">
        <v>46</v>
      </c>
      <c r="D33" s="56"/>
      <c r="E33" s="56"/>
      <c r="F33" s="56"/>
      <c r="G33" s="815"/>
    </row>
    <row r="34" spans="1:7" s="22" customFormat="1" ht="15.75" customHeight="1" thickBot="1">
      <c r="A34" s="14" t="s">
        <v>3</v>
      </c>
      <c r="B34" s="37"/>
      <c r="C34" s="57" t="s">
        <v>314</v>
      </c>
      <c r="D34" s="21">
        <f>SUM(D35:D39)</f>
        <v>1104860</v>
      </c>
      <c r="E34" s="21">
        <f>SUM(E35:E39)</f>
        <v>357322</v>
      </c>
      <c r="F34" s="21">
        <f>SUM(F35:F39)</f>
        <v>357322</v>
      </c>
      <c r="G34" s="783">
        <f t="shared" si="0"/>
        <v>1</v>
      </c>
    </row>
    <row r="35" spans="1:7" ht="15.75" customHeight="1">
      <c r="A35" s="58"/>
      <c r="B35" s="59" t="s">
        <v>82</v>
      </c>
      <c r="C35" s="36" t="s">
        <v>34</v>
      </c>
      <c r="D35" s="60">
        <v>331083</v>
      </c>
      <c r="E35" s="60">
        <v>104080</v>
      </c>
      <c r="F35" s="60">
        <v>104080</v>
      </c>
      <c r="G35" s="780">
        <f t="shared" si="0"/>
        <v>1</v>
      </c>
    </row>
    <row r="36" spans="1:7" ht="30">
      <c r="A36" s="27"/>
      <c r="B36" s="61" t="s">
        <v>83</v>
      </c>
      <c r="C36" s="28" t="s">
        <v>196</v>
      </c>
      <c r="D36" s="29">
        <v>91401</v>
      </c>
      <c r="E36" s="29">
        <v>27849</v>
      </c>
      <c r="F36" s="29">
        <v>27849</v>
      </c>
      <c r="G36" s="781">
        <f t="shared" si="0"/>
        <v>1</v>
      </c>
    </row>
    <row r="37" spans="1:7" ht="15.75" customHeight="1">
      <c r="A37" s="27"/>
      <c r="B37" s="61" t="s">
        <v>84</v>
      </c>
      <c r="C37" s="28" t="s">
        <v>111</v>
      </c>
      <c r="D37" s="29">
        <v>682376</v>
      </c>
      <c r="E37" s="29">
        <v>207431</v>
      </c>
      <c r="F37" s="29">
        <v>207431</v>
      </c>
      <c r="G37" s="781">
        <f t="shared" si="0"/>
        <v>1</v>
      </c>
    </row>
    <row r="38" spans="1:7" ht="15.75" customHeight="1">
      <c r="A38" s="27"/>
      <c r="B38" s="61" t="s">
        <v>85</v>
      </c>
      <c r="C38" s="28" t="s">
        <v>197</v>
      </c>
      <c r="D38" s="29"/>
      <c r="E38" s="29"/>
      <c r="F38" s="29"/>
      <c r="G38" s="781"/>
    </row>
    <row r="39" spans="1:7" ht="15.75" customHeight="1" thickBot="1">
      <c r="A39" s="27"/>
      <c r="B39" s="61" t="s">
        <v>94</v>
      </c>
      <c r="C39" s="28" t="s">
        <v>198</v>
      </c>
      <c r="D39" s="29"/>
      <c r="E39" s="29">
        <v>17962</v>
      </c>
      <c r="F39" s="29">
        <v>17962</v>
      </c>
      <c r="G39" s="781">
        <f t="shared" si="0"/>
        <v>1</v>
      </c>
    </row>
    <row r="40" spans="1:7" ht="15.75" customHeight="1" thickBot="1">
      <c r="A40" s="14" t="s">
        <v>4</v>
      </c>
      <c r="B40" s="37"/>
      <c r="C40" s="57" t="s">
        <v>315</v>
      </c>
      <c r="D40" s="21">
        <f>SUM(D41:D44)</f>
        <v>0</v>
      </c>
      <c r="E40" s="21">
        <f>SUM(E41:E44)</f>
        <v>0</v>
      </c>
      <c r="F40" s="21">
        <f>SUM(F41:F44)</f>
        <v>0</v>
      </c>
      <c r="G40" s="783"/>
    </row>
    <row r="41" spans="1:7" s="22" customFormat="1" ht="15.75" customHeight="1">
      <c r="A41" s="58"/>
      <c r="B41" s="59" t="s">
        <v>88</v>
      </c>
      <c r="C41" s="36" t="s">
        <v>199</v>
      </c>
      <c r="D41" s="60"/>
      <c r="E41" s="60"/>
      <c r="F41" s="60"/>
      <c r="G41" s="780"/>
    </row>
    <row r="42" spans="1:7" ht="15.75" customHeight="1">
      <c r="A42" s="27"/>
      <c r="B42" s="61" t="s">
        <v>89</v>
      </c>
      <c r="C42" s="28" t="s">
        <v>200</v>
      </c>
      <c r="D42" s="29"/>
      <c r="E42" s="29"/>
      <c r="F42" s="29"/>
      <c r="G42" s="781"/>
    </row>
    <row r="43" spans="1:7" ht="30">
      <c r="A43" s="27"/>
      <c r="B43" s="61" t="s">
        <v>92</v>
      </c>
      <c r="C43" s="28" t="s">
        <v>207</v>
      </c>
      <c r="D43" s="29"/>
      <c r="E43" s="29"/>
      <c r="F43" s="29"/>
      <c r="G43" s="781"/>
    </row>
    <row r="44" spans="1:7" ht="15.75" customHeight="1" thickBot="1">
      <c r="A44" s="27"/>
      <c r="B44" s="61" t="s">
        <v>104</v>
      </c>
      <c r="C44" s="28" t="s">
        <v>47</v>
      </c>
      <c r="D44" s="29"/>
      <c r="E44" s="29"/>
      <c r="F44" s="29"/>
      <c r="G44" s="781"/>
    </row>
    <row r="45" spans="1:7" ht="15.75" customHeight="1" thickBot="1">
      <c r="A45" s="14" t="s">
        <v>5</v>
      </c>
      <c r="B45" s="37"/>
      <c r="C45" s="57" t="s">
        <v>292</v>
      </c>
      <c r="D45" s="38"/>
      <c r="E45" s="38"/>
      <c r="F45" s="38"/>
      <c r="G45" s="805"/>
    </row>
    <row r="46" spans="1:7" ht="15.75" customHeight="1" thickBot="1">
      <c r="A46" s="14" t="s">
        <v>6</v>
      </c>
      <c r="B46" s="37"/>
      <c r="C46" s="285" t="s">
        <v>827</v>
      </c>
      <c r="D46" s="38"/>
      <c r="E46" s="38"/>
      <c r="F46" s="38">
        <v>-3062</v>
      </c>
      <c r="G46" s="805"/>
    </row>
    <row r="47" spans="1:7" ht="15.75" customHeight="1" thickBot="1">
      <c r="A47" s="14" t="s">
        <v>7</v>
      </c>
      <c r="B47" s="62"/>
      <c r="C47" s="20" t="s">
        <v>293</v>
      </c>
      <c r="D47" s="21">
        <f>+D34+D40+D45</f>
        <v>1104860</v>
      </c>
      <c r="E47" s="21">
        <f>+E34+E40+E45</f>
        <v>357322</v>
      </c>
      <c r="F47" s="21">
        <f>+F34+F40+F45+F46</f>
        <v>354260</v>
      </c>
      <c r="G47" s="783">
        <f t="shared" si="0"/>
        <v>0.9914306983617017</v>
      </c>
    </row>
    <row r="48" spans="1:7" ht="15.75" customHeight="1" thickBot="1">
      <c r="A48" s="53"/>
      <c r="B48" s="54"/>
      <c r="C48" s="54"/>
      <c r="D48" s="54"/>
      <c r="E48" s="54"/>
      <c r="F48" s="54"/>
      <c r="G48" s="54"/>
    </row>
    <row r="49" spans="1:7" ht="15.75" customHeight="1" thickBot="1">
      <c r="A49" s="63" t="s">
        <v>283</v>
      </c>
      <c r="B49" s="64"/>
      <c r="C49" s="65"/>
      <c r="D49" s="66">
        <v>159</v>
      </c>
      <c r="E49" s="66">
        <v>0</v>
      </c>
      <c r="F49" s="66"/>
      <c r="G49" s="66"/>
    </row>
    <row r="50" spans="1:7" ht="15.75" customHeight="1" thickBot="1">
      <c r="A50" s="63" t="s">
        <v>284</v>
      </c>
      <c r="B50" s="64"/>
      <c r="C50" s="65"/>
      <c r="D50" s="66"/>
      <c r="E50" s="66"/>
      <c r="F50" s="66"/>
      <c r="G50" s="66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62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F18"/>
  <sheetViews>
    <sheetView view="pageBreakPreview" zoomScaleNormal="90" zoomScaleSheetLayoutView="100" zoomScalePageLayoutView="0" workbookViewId="0" topLeftCell="A1">
      <selection activeCell="A3" sqref="A3:IV3"/>
    </sheetView>
  </sheetViews>
  <sheetFormatPr defaultColWidth="9.00390625" defaultRowHeight="12.75"/>
  <cols>
    <col min="1" max="1" width="6.875" style="483" customWidth="1"/>
    <col min="2" max="2" width="50.375" style="477" customWidth="1"/>
    <col min="3" max="6" width="16.875" style="477" customWidth="1"/>
    <col min="7" max="16384" width="9.375" style="477" customWidth="1"/>
  </cols>
  <sheetData>
    <row r="2" spans="1:6" ht="12.75">
      <c r="A2" s="961" t="s">
        <v>880</v>
      </c>
      <c r="B2" s="961"/>
      <c r="C2" s="961"/>
      <c r="D2" s="961"/>
      <c r="E2" s="961"/>
      <c r="F2" s="961"/>
    </row>
    <row r="3" spans="2:6" ht="12.75">
      <c r="B3" s="483"/>
      <c r="C3" s="483"/>
      <c r="D3" s="483"/>
      <c r="E3" s="483"/>
      <c r="F3" s="483"/>
    </row>
    <row r="4" spans="1:6" s="375" customFormat="1" ht="15" thickBot="1">
      <c r="A4" s="374"/>
      <c r="F4" s="465" t="s">
        <v>387</v>
      </c>
    </row>
    <row r="5" spans="1:6" s="375" customFormat="1" ht="15.75" thickBot="1">
      <c r="A5" s="466" t="s">
        <v>341</v>
      </c>
      <c r="B5" s="466" t="s">
        <v>342</v>
      </c>
      <c r="C5" s="466" t="s">
        <v>343</v>
      </c>
      <c r="D5" s="466" t="s">
        <v>344</v>
      </c>
      <c r="E5" s="466" t="s">
        <v>345</v>
      </c>
      <c r="F5" s="467" t="s">
        <v>346</v>
      </c>
    </row>
    <row r="6" spans="1:6" s="468" customFormat="1" ht="26.25" customHeight="1">
      <c r="A6" s="951" t="s">
        <v>55</v>
      </c>
      <c r="B6" s="953" t="s">
        <v>653</v>
      </c>
      <c r="C6" s="955" t="s">
        <v>822</v>
      </c>
      <c r="D6" s="957" t="s">
        <v>654</v>
      </c>
      <c r="E6" s="958"/>
      <c r="F6" s="959" t="s">
        <v>823</v>
      </c>
    </row>
    <row r="7" spans="1:6" s="471" customFormat="1" ht="40.5" customHeight="1" thickBot="1">
      <c r="A7" s="952"/>
      <c r="B7" s="954"/>
      <c r="C7" s="956"/>
      <c r="D7" s="469" t="s">
        <v>606</v>
      </c>
      <c r="E7" s="470" t="s">
        <v>607</v>
      </c>
      <c r="F7" s="960"/>
    </row>
    <row r="8" spans="1:6" ht="19.5" customHeight="1" thickBot="1">
      <c r="A8" s="472" t="s">
        <v>3</v>
      </c>
      <c r="B8" s="473" t="s">
        <v>655</v>
      </c>
      <c r="C8" s="474">
        <f>SUM(C9:C12)</f>
        <v>4543</v>
      </c>
      <c r="D8" s="475">
        <f>SUM(D9:D12)</f>
        <v>4543</v>
      </c>
      <c r="E8" s="475">
        <f>SUM(E9:E12)</f>
        <v>0</v>
      </c>
      <c r="F8" s="476">
        <f>SUM(F9:F12)</f>
        <v>0</v>
      </c>
    </row>
    <row r="9" spans="1:6" ht="26.25" customHeight="1">
      <c r="A9" s="478" t="s">
        <v>4</v>
      </c>
      <c r="B9" s="479" t="s">
        <v>656</v>
      </c>
      <c r="C9" s="480">
        <v>3820</v>
      </c>
      <c r="D9" s="481">
        <v>3820</v>
      </c>
      <c r="E9" s="481"/>
      <c r="F9" s="482"/>
    </row>
    <row r="10" spans="1:6" ht="26.25" customHeight="1">
      <c r="A10" s="478" t="s">
        <v>5</v>
      </c>
      <c r="B10" s="479" t="s">
        <v>657</v>
      </c>
      <c r="C10" s="480">
        <v>723</v>
      </c>
      <c r="D10" s="481">
        <v>723</v>
      </c>
      <c r="E10" s="481"/>
      <c r="F10" s="482"/>
    </row>
    <row r="11" spans="1:6" ht="19.5" customHeight="1">
      <c r="A11" s="478" t="s">
        <v>6</v>
      </c>
      <c r="B11" s="479" t="s">
        <v>658</v>
      </c>
      <c r="C11" s="480"/>
      <c r="D11" s="481"/>
      <c r="E11" s="481"/>
      <c r="F11" s="482"/>
    </row>
    <row r="12" spans="1:6" ht="19.5" customHeight="1" thickBot="1">
      <c r="A12" s="478" t="s">
        <v>7</v>
      </c>
      <c r="B12" s="479" t="s">
        <v>658</v>
      </c>
      <c r="C12" s="480"/>
      <c r="D12" s="481"/>
      <c r="E12" s="481"/>
      <c r="F12" s="482"/>
    </row>
    <row r="13" spans="1:6" ht="19.5" customHeight="1" thickBot="1">
      <c r="A13" s="472" t="s">
        <v>8</v>
      </c>
      <c r="B13" s="473" t="s">
        <v>659</v>
      </c>
      <c r="C13" s="474">
        <f>SUM(C14:C17)</f>
        <v>4408</v>
      </c>
      <c r="D13" s="475">
        <f>SUM(D14:D17)</f>
        <v>0</v>
      </c>
      <c r="E13" s="475">
        <f>SUM(E14:E17)</f>
        <v>1536</v>
      </c>
      <c r="F13" s="476">
        <f>SUM(F14:F17)</f>
        <v>2872</v>
      </c>
    </row>
    <row r="14" spans="1:6" ht="26.25" customHeight="1">
      <c r="A14" s="478" t="s">
        <v>9</v>
      </c>
      <c r="B14" s="479" t="s">
        <v>660</v>
      </c>
      <c r="C14" s="480">
        <v>2688</v>
      </c>
      <c r="D14" s="481"/>
      <c r="E14" s="481">
        <v>1386</v>
      </c>
      <c r="F14" s="482">
        <v>1302</v>
      </c>
    </row>
    <row r="15" spans="1:6" ht="26.25" customHeight="1">
      <c r="A15" s="478" t="s">
        <v>10</v>
      </c>
      <c r="B15" s="479" t="s">
        <v>661</v>
      </c>
      <c r="C15" s="480">
        <v>1720</v>
      </c>
      <c r="D15" s="481"/>
      <c r="E15" s="481">
        <v>150</v>
      </c>
      <c r="F15" s="482">
        <v>1570</v>
      </c>
    </row>
    <row r="16" spans="1:6" ht="19.5" customHeight="1">
      <c r="A16" s="478" t="s">
        <v>11</v>
      </c>
      <c r="B16" s="479" t="s">
        <v>658</v>
      </c>
      <c r="C16" s="480"/>
      <c r="D16" s="481"/>
      <c r="E16" s="481"/>
      <c r="F16" s="482"/>
    </row>
    <row r="17" spans="1:6" ht="19.5" customHeight="1" thickBot="1">
      <c r="A17" s="478" t="s">
        <v>12</v>
      </c>
      <c r="B17" s="479" t="s">
        <v>658</v>
      </c>
      <c r="C17" s="480"/>
      <c r="D17" s="481"/>
      <c r="E17" s="481"/>
      <c r="F17" s="482"/>
    </row>
    <row r="18" spans="1:6" ht="19.5" customHeight="1" thickBot="1">
      <c r="A18" s="472" t="s">
        <v>13</v>
      </c>
      <c r="B18" s="473" t="s">
        <v>662</v>
      </c>
      <c r="C18" s="474">
        <f>C8+C13</f>
        <v>8951</v>
      </c>
      <c r="D18" s="475">
        <f>D8+D13</f>
        <v>4543</v>
      </c>
      <c r="E18" s="475">
        <f>E8+E13</f>
        <v>1536</v>
      </c>
      <c r="F18" s="476">
        <f>F8+F13</f>
        <v>2872</v>
      </c>
    </row>
    <row r="19" ht="19.5" customHeight="1"/>
  </sheetData>
  <sheetProtection/>
  <mergeCells count="6">
    <mergeCell ref="A6:A7"/>
    <mergeCell ref="B6:B7"/>
    <mergeCell ref="C6:C7"/>
    <mergeCell ref="D6:E6"/>
    <mergeCell ref="F6:F7"/>
    <mergeCell ref="A2:F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&amp;R&amp;"Arial,Normál"25. melléklet
a 15/2013. (V.2.) Önkormányzati rendelethez</oddHeader>
    <oddFooter>&amp;L&amp;D&amp;C&amp;P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8.375" style="487" customWidth="1"/>
    <col min="2" max="2" width="51.125" style="492" customWidth="1"/>
    <col min="3" max="3" width="16.00390625" style="492" customWidth="1"/>
    <col min="4" max="4" width="14.00390625" style="492" customWidth="1"/>
    <col min="5" max="6" width="16.00390625" style="492" customWidth="1"/>
    <col min="7" max="7" width="14.625" style="492" customWidth="1"/>
    <col min="8" max="8" width="16.00390625" style="492" customWidth="1"/>
    <col min="9" max="16384" width="9.375" style="492" customWidth="1"/>
  </cols>
  <sheetData>
    <row r="1" spans="1:8" s="484" customFormat="1" ht="15" customHeight="1">
      <c r="A1" s="962" t="s">
        <v>881</v>
      </c>
      <c r="B1" s="962"/>
      <c r="C1" s="962"/>
      <c r="D1" s="962"/>
      <c r="E1" s="962"/>
      <c r="F1" s="962"/>
      <c r="G1" s="962"/>
      <c r="H1" s="962"/>
    </row>
    <row r="2" spans="1:8" s="484" customFormat="1" ht="15" customHeight="1">
      <c r="A2" s="963" t="s">
        <v>883</v>
      </c>
      <c r="B2" s="963"/>
      <c r="C2" s="963"/>
      <c r="D2" s="963"/>
      <c r="E2" s="963"/>
      <c r="F2" s="963"/>
      <c r="G2" s="963"/>
      <c r="H2" s="963"/>
    </row>
    <row r="3" spans="1:8" s="484" customFormat="1" ht="15" customHeight="1">
      <c r="A3" s="963"/>
      <c r="B3" s="963"/>
      <c r="C3" s="963"/>
      <c r="D3" s="963"/>
      <c r="E3" s="963"/>
      <c r="F3" s="963"/>
      <c r="G3" s="963"/>
      <c r="H3" s="963"/>
    </row>
    <row r="4" spans="1:8" s="484" customFormat="1" ht="15" customHeight="1" thickBot="1">
      <c r="A4" s="485"/>
      <c r="B4" s="486"/>
      <c r="C4" s="485"/>
      <c r="D4" s="485"/>
      <c r="E4" s="486"/>
      <c r="F4" s="486"/>
      <c r="G4" s="486"/>
      <c r="H4" s="487" t="s">
        <v>387</v>
      </c>
    </row>
    <row r="5" spans="1:8" s="484" customFormat="1" ht="15" customHeight="1" thickBot="1">
      <c r="A5" s="488" t="s">
        <v>341</v>
      </c>
      <c r="B5" s="488" t="s">
        <v>342</v>
      </c>
      <c r="C5" s="488" t="s">
        <v>343</v>
      </c>
      <c r="D5" s="488" t="s">
        <v>344</v>
      </c>
      <c r="E5" s="488" t="s">
        <v>345</v>
      </c>
      <c r="F5" s="488" t="s">
        <v>346</v>
      </c>
      <c r="G5" s="488" t="s">
        <v>347</v>
      </c>
      <c r="H5" s="488" t="s">
        <v>602</v>
      </c>
    </row>
    <row r="6" spans="1:8" ht="52.5" customHeight="1" thickBot="1" thickTop="1">
      <c r="A6" s="964" t="s">
        <v>663</v>
      </c>
      <c r="B6" s="965"/>
      <c r="C6" s="489" t="s">
        <v>664</v>
      </c>
      <c r="D6" s="489" t="s">
        <v>665</v>
      </c>
      <c r="E6" s="490" t="s">
        <v>666</v>
      </c>
      <c r="F6" s="489" t="s">
        <v>667</v>
      </c>
      <c r="G6" s="489" t="s">
        <v>665</v>
      </c>
      <c r="H6" s="491" t="s">
        <v>668</v>
      </c>
    </row>
    <row r="7" spans="1:8" s="498" customFormat="1" ht="15.75" customHeight="1" thickBot="1">
      <c r="A7" s="493" t="s">
        <v>3</v>
      </c>
      <c r="B7" s="822" t="s">
        <v>669</v>
      </c>
      <c r="C7" s="494">
        <f aca="true" t="shared" si="0" ref="C7:H7">SUM(C8:C11)</f>
        <v>12062188</v>
      </c>
      <c r="D7" s="495">
        <f t="shared" si="0"/>
        <v>0</v>
      </c>
      <c r="E7" s="495">
        <f t="shared" si="0"/>
        <v>12062188</v>
      </c>
      <c r="F7" s="496">
        <f t="shared" si="0"/>
        <v>11093570</v>
      </c>
      <c r="G7" s="495">
        <f t="shared" si="0"/>
        <v>0</v>
      </c>
      <c r="H7" s="497">
        <f t="shared" si="0"/>
        <v>11093570</v>
      </c>
    </row>
    <row r="8" spans="1:8" ht="12.75">
      <c r="A8" s="499" t="s">
        <v>4</v>
      </c>
      <c r="B8" s="823" t="s">
        <v>670</v>
      </c>
      <c r="C8" s="500">
        <v>12028</v>
      </c>
      <c r="D8" s="501"/>
      <c r="E8" s="502">
        <f>D8+C8</f>
        <v>12028</v>
      </c>
      <c r="F8" s="503">
        <v>6643</v>
      </c>
      <c r="G8" s="503"/>
      <c r="H8" s="504">
        <f>G8+F8</f>
        <v>6643</v>
      </c>
    </row>
    <row r="9" spans="1:8" ht="12.75">
      <c r="A9" s="505" t="s">
        <v>5</v>
      </c>
      <c r="B9" s="824" t="s">
        <v>671</v>
      </c>
      <c r="C9" s="506">
        <v>9162310</v>
      </c>
      <c r="D9" s="507"/>
      <c r="E9" s="508">
        <f>D9+C9</f>
        <v>9162310</v>
      </c>
      <c r="F9" s="509">
        <v>8299166</v>
      </c>
      <c r="G9" s="509"/>
      <c r="H9" s="510">
        <f>G9+F9</f>
        <v>8299166</v>
      </c>
    </row>
    <row r="10" spans="1:8" ht="12.75">
      <c r="A10" s="505" t="s">
        <v>6</v>
      </c>
      <c r="B10" s="824" t="s">
        <v>672</v>
      </c>
      <c r="C10" s="511">
        <v>553522</v>
      </c>
      <c r="D10" s="512"/>
      <c r="E10" s="508">
        <f>D10+C10</f>
        <v>553522</v>
      </c>
      <c r="F10" s="513">
        <v>551900</v>
      </c>
      <c r="G10" s="513"/>
      <c r="H10" s="510">
        <f>G10+F10</f>
        <v>551900</v>
      </c>
    </row>
    <row r="11" spans="1:8" ht="13.5" thickBot="1">
      <c r="A11" s="505" t="s">
        <v>7</v>
      </c>
      <c r="B11" s="824" t="s">
        <v>673</v>
      </c>
      <c r="C11" s="514">
        <v>2334328</v>
      </c>
      <c r="D11" s="515"/>
      <c r="E11" s="516">
        <f>D11+C11</f>
        <v>2334328</v>
      </c>
      <c r="F11" s="517">
        <v>2235861</v>
      </c>
      <c r="G11" s="517"/>
      <c r="H11" s="518">
        <f>G11+F11</f>
        <v>2235861</v>
      </c>
    </row>
    <row r="12" spans="1:8" s="498" customFormat="1" ht="15.75" customHeight="1" thickBot="1">
      <c r="A12" s="493" t="s">
        <v>8</v>
      </c>
      <c r="B12" s="822" t="s">
        <v>674</v>
      </c>
      <c r="C12" s="519">
        <f aca="true" t="shared" si="1" ref="C12:H12">SUM(C13:C17)</f>
        <v>468784</v>
      </c>
      <c r="D12" s="495">
        <f t="shared" si="1"/>
        <v>0</v>
      </c>
      <c r="E12" s="495">
        <f t="shared" si="1"/>
        <v>468784</v>
      </c>
      <c r="F12" s="495">
        <f t="shared" si="1"/>
        <v>401131</v>
      </c>
      <c r="G12" s="495">
        <f t="shared" si="1"/>
        <v>0</v>
      </c>
      <c r="H12" s="497">
        <f t="shared" si="1"/>
        <v>401131</v>
      </c>
    </row>
    <row r="13" spans="1:8" ht="12.75">
      <c r="A13" s="505" t="s">
        <v>9</v>
      </c>
      <c r="B13" s="824" t="s">
        <v>675</v>
      </c>
      <c r="C13" s="520">
        <v>10748</v>
      </c>
      <c r="D13" s="521"/>
      <c r="E13" s="502">
        <f>D13+C13</f>
        <v>10748</v>
      </c>
      <c r="F13" s="522">
        <v>4091</v>
      </c>
      <c r="G13" s="521"/>
      <c r="H13" s="504">
        <f>G13+F13</f>
        <v>4091</v>
      </c>
    </row>
    <row r="14" spans="1:8" ht="12.75">
      <c r="A14" s="505" t="s">
        <v>10</v>
      </c>
      <c r="B14" s="824" t="s">
        <v>676</v>
      </c>
      <c r="C14" s="511">
        <v>78816</v>
      </c>
      <c r="D14" s="512"/>
      <c r="E14" s="508">
        <f>D14+C14</f>
        <v>78816</v>
      </c>
      <c r="F14" s="513">
        <v>89884</v>
      </c>
      <c r="G14" s="512"/>
      <c r="H14" s="510">
        <f>G14+F14</f>
        <v>89884</v>
      </c>
    </row>
    <row r="15" spans="1:8" ht="12.75">
      <c r="A15" s="505" t="s">
        <v>11</v>
      </c>
      <c r="B15" s="824" t="s">
        <v>677</v>
      </c>
      <c r="C15" s="511">
        <v>144297</v>
      </c>
      <c r="D15" s="512"/>
      <c r="E15" s="508">
        <f>D15+C15</f>
        <v>144297</v>
      </c>
      <c r="F15" s="513">
        <v>0</v>
      </c>
      <c r="G15" s="512"/>
      <c r="H15" s="510">
        <f>G15+F15</f>
        <v>0</v>
      </c>
    </row>
    <row r="16" spans="1:8" ht="12.75">
      <c r="A16" s="523" t="s">
        <v>12</v>
      </c>
      <c r="B16" s="824" t="s">
        <v>678</v>
      </c>
      <c r="C16" s="511">
        <v>85114</v>
      </c>
      <c r="D16" s="512"/>
      <c r="E16" s="508">
        <f>D16+C16</f>
        <v>85114</v>
      </c>
      <c r="F16" s="513">
        <v>290434</v>
      </c>
      <c r="G16" s="512"/>
      <c r="H16" s="510">
        <f>G16+F16</f>
        <v>290434</v>
      </c>
    </row>
    <row r="17" spans="1:8" ht="13.5" thickBot="1">
      <c r="A17" s="505" t="s">
        <v>13</v>
      </c>
      <c r="B17" s="824" t="s">
        <v>679</v>
      </c>
      <c r="C17" s="514">
        <v>149809</v>
      </c>
      <c r="D17" s="515"/>
      <c r="E17" s="516">
        <f>D17+C17</f>
        <v>149809</v>
      </c>
      <c r="F17" s="517">
        <v>16722</v>
      </c>
      <c r="G17" s="515"/>
      <c r="H17" s="518">
        <f>G17+F17</f>
        <v>16722</v>
      </c>
    </row>
    <row r="18" spans="1:8" s="524" customFormat="1" ht="27" customHeight="1" thickBot="1">
      <c r="A18" s="493" t="s">
        <v>14</v>
      </c>
      <c r="B18" s="825" t="s">
        <v>680</v>
      </c>
      <c r="C18" s="519">
        <f aca="true" t="shared" si="2" ref="C18:H18">C7+C12</f>
        <v>12530972</v>
      </c>
      <c r="D18" s="495">
        <f t="shared" si="2"/>
        <v>0</v>
      </c>
      <c r="E18" s="495">
        <f t="shared" si="2"/>
        <v>12530972</v>
      </c>
      <c r="F18" s="495">
        <f t="shared" si="2"/>
        <v>11494701</v>
      </c>
      <c r="G18" s="495">
        <f t="shared" si="2"/>
        <v>0</v>
      </c>
      <c r="H18" s="497">
        <f t="shared" si="2"/>
        <v>11494701</v>
      </c>
    </row>
    <row r="19" spans="1:8" ht="50.25" customHeight="1" thickBot="1">
      <c r="A19" s="966" t="s">
        <v>681</v>
      </c>
      <c r="B19" s="967"/>
      <c r="C19" s="525" t="s">
        <v>664</v>
      </c>
      <c r="D19" s="526" t="s">
        <v>665</v>
      </c>
      <c r="E19" s="527" t="s">
        <v>666</v>
      </c>
      <c r="F19" s="526" t="s">
        <v>667</v>
      </c>
      <c r="G19" s="526" t="s">
        <v>665</v>
      </c>
      <c r="H19" s="528" t="s">
        <v>668</v>
      </c>
    </row>
    <row r="20" spans="1:8" s="498" customFormat="1" ht="15.75" customHeight="1" thickBot="1">
      <c r="A20" s="529" t="s">
        <v>15</v>
      </c>
      <c r="B20" s="826" t="s">
        <v>682</v>
      </c>
      <c r="C20" s="519">
        <f aca="true" t="shared" si="3" ref="C20:H20">C21+C22+C23</f>
        <v>9255207</v>
      </c>
      <c r="D20" s="495">
        <f t="shared" si="3"/>
        <v>0</v>
      </c>
      <c r="E20" s="495">
        <f t="shared" si="3"/>
        <v>9255207</v>
      </c>
      <c r="F20" s="495">
        <f t="shared" si="3"/>
        <v>8589144</v>
      </c>
      <c r="G20" s="495">
        <f t="shared" si="3"/>
        <v>0</v>
      </c>
      <c r="H20" s="497">
        <f t="shared" si="3"/>
        <v>8589144</v>
      </c>
    </row>
    <row r="21" spans="1:8" ht="12.75">
      <c r="A21" s="530" t="s">
        <v>16</v>
      </c>
      <c r="B21" s="824" t="s">
        <v>683</v>
      </c>
      <c r="C21" s="646">
        <v>7006740</v>
      </c>
      <c r="D21" s="521"/>
      <c r="E21" s="502">
        <f>D21+C21</f>
        <v>7006740</v>
      </c>
      <c r="F21" s="521">
        <v>6874480</v>
      </c>
      <c r="G21" s="521"/>
      <c r="H21" s="504">
        <f>G21+F21</f>
        <v>6874480</v>
      </c>
    </row>
    <row r="22" spans="1:8" ht="12.75">
      <c r="A22" s="530" t="s">
        <v>17</v>
      </c>
      <c r="B22" s="824" t="s">
        <v>684</v>
      </c>
      <c r="C22" s="656">
        <v>2248467</v>
      </c>
      <c r="D22" s="531"/>
      <c r="E22" s="532">
        <f>D22+C22</f>
        <v>2248467</v>
      </c>
      <c r="F22" s="531">
        <v>1714664</v>
      </c>
      <c r="G22" s="531"/>
      <c r="H22" s="533">
        <f>G22+F22</f>
        <v>1714664</v>
      </c>
    </row>
    <row r="23" spans="1:8" ht="13.5" thickBot="1">
      <c r="A23" s="534" t="s">
        <v>18</v>
      </c>
      <c r="B23" s="827" t="s">
        <v>685</v>
      </c>
      <c r="C23" s="514">
        <v>0</v>
      </c>
      <c r="D23" s="515"/>
      <c r="E23" s="516">
        <f>D23+C23</f>
        <v>0</v>
      </c>
      <c r="F23" s="515"/>
      <c r="G23" s="515"/>
      <c r="H23" s="518">
        <f>G23+F23</f>
        <v>0</v>
      </c>
    </row>
    <row r="24" spans="1:8" s="498" customFormat="1" ht="15.75" customHeight="1" thickBot="1">
      <c r="A24" s="529" t="s">
        <v>19</v>
      </c>
      <c r="B24" s="826" t="s">
        <v>686</v>
      </c>
      <c r="C24" s="519">
        <f aca="true" t="shared" si="4" ref="C24:H24">C25+C26</f>
        <v>341515</v>
      </c>
      <c r="D24" s="495">
        <f t="shared" si="4"/>
        <v>0</v>
      </c>
      <c r="E24" s="495">
        <f t="shared" si="4"/>
        <v>341515</v>
      </c>
      <c r="F24" s="495">
        <f t="shared" si="4"/>
        <v>303526</v>
      </c>
      <c r="G24" s="495">
        <f t="shared" si="4"/>
        <v>0</v>
      </c>
      <c r="H24" s="497">
        <f t="shared" si="4"/>
        <v>303526</v>
      </c>
    </row>
    <row r="25" spans="1:8" ht="12.75">
      <c r="A25" s="530" t="s">
        <v>20</v>
      </c>
      <c r="B25" s="824" t="s">
        <v>687</v>
      </c>
      <c r="C25" s="646">
        <v>341515</v>
      </c>
      <c r="D25" s="521"/>
      <c r="E25" s="502">
        <f>D25+C25</f>
        <v>341515</v>
      </c>
      <c r="F25" s="521">
        <v>303526</v>
      </c>
      <c r="G25" s="521"/>
      <c r="H25" s="504">
        <f>G25+F25</f>
        <v>303526</v>
      </c>
    </row>
    <row r="26" spans="1:8" ht="13.5" thickBot="1">
      <c r="A26" s="530" t="s">
        <v>21</v>
      </c>
      <c r="B26" s="824" t="s">
        <v>688</v>
      </c>
      <c r="C26" s="514"/>
      <c r="D26" s="515"/>
      <c r="E26" s="516">
        <f>D26+C26</f>
        <v>0</v>
      </c>
      <c r="F26" s="515"/>
      <c r="G26" s="515"/>
      <c r="H26" s="518">
        <f>G26+F26</f>
        <v>0</v>
      </c>
    </row>
    <row r="27" spans="1:8" s="498" customFormat="1" ht="15.75" customHeight="1" thickBot="1">
      <c r="A27" s="529" t="s">
        <v>22</v>
      </c>
      <c r="B27" s="822" t="s">
        <v>689</v>
      </c>
      <c r="C27" s="519">
        <f>C28+C29+C30</f>
        <v>2934250</v>
      </c>
      <c r="D27" s="495">
        <f>SUM(D28:D30)</f>
        <v>0</v>
      </c>
      <c r="E27" s="495">
        <f>SUM(E28:E30)</f>
        <v>2934250</v>
      </c>
      <c r="F27" s="495">
        <f>SUM(F28:F30)</f>
        <v>2602031</v>
      </c>
      <c r="G27" s="495">
        <f>SUM(G28:G30)</f>
        <v>0</v>
      </c>
      <c r="H27" s="497">
        <f>SUM(H28:H30)</f>
        <v>2602031</v>
      </c>
    </row>
    <row r="28" spans="1:8" ht="12.75">
      <c r="A28" s="530" t="s">
        <v>23</v>
      </c>
      <c r="B28" s="824" t="s">
        <v>690</v>
      </c>
      <c r="C28" s="646">
        <v>2350812</v>
      </c>
      <c r="D28" s="521"/>
      <c r="E28" s="502">
        <f>D28+C28</f>
        <v>2350812</v>
      </c>
      <c r="F28" s="521">
        <v>2279881</v>
      </c>
      <c r="G28" s="521"/>
      <c r="H28" s="504">
        <f>G28+F28</f>
        <v>2279881</v>
      </c>
    </row>
    <row r="29" spans="1:8" ht="12.75">
      <c r="A29" s="530" t="s">
        <v>24</v>
      </c>
      <c r="B29" s="824" t="s">
        <v>691</v>
      </c>
      <c r="C29" s="651">
        <v>545733</v>
      </c>
      <c r="D29" s="512"/>
      <c r="E29" s="508">
        <f>D29+C29</f>
        <v>545733</v>
      </c>
      <c r="F29" s="512">
        <v>318520</v>
      </c>
      <c r="G29" s="512"/>
      <c r="H29" s="510">
        <f>G29+F29</f>
        <v>318520</v>
      </c>
    </row>
    <row r="30" spans="1:8" ht="13.5" thickBot="1">
      <c r="A30" s="530" t="s">
        <v>25</v>
      </c>
      <c r="B30" s="824" t="s">
        <v>692</v>
      </c>
      <c r="C30" s="829">
        <v>37705</v>
      </c>
      <c r="D30" s="515"/>
      <c r="E30" s="516">
        <f>D30+C30</f>
        <v>37705</v>
      </c>
      <c r="F30" s="515">
        <v>3630</v>
      </c>
      <c r="G30" s="515"/>
      <c r="H30" s="518">
        <f>G30+F30</f>
        <v>3630</v>
      </c>
    </row>
    <row r="31" spans="1:8" s="524" customFormat="1" ht="24" customHeight="1" thickBot="1">
      <c r="A31" s="535" t="s">
        <v>26</v>
      </c>
      <c r="B31" s="828" t="s">
        <v>693</v>
      </c>
      <c r="C31" s="536">
        <f aca="true" t="shared" si="5" ref="C31:H31">C20+C24+C27</f>
        <v>12530972</v>
      </c>
      <c r="D31" s="537">
        <f t="shared" si="5"/>
        <v>0</v>
      </c>
      <c r="E31" s="537">
        <f t="shared" si="5"/>
        <v>12530972</v>
      </c>
      <c r="F31" s="537">
        <f t="shared" si="5"/>
        <v>11494701</v>
      </c>
      <c r="G31" s="537">
        <f t="shared" si="5"/>
        <v>0</v>
      </c>
      <c r="H31" s="538">
        <f t="shared" si="5"/>
        <v>11494701</v>
      </c>
    </row>
    <row r="32" ht="13.5" thickTop="1">
      <c r="D32" s="539"/>
    </row>
    <row r="33" ht="12.75">
      <c r="D33" s="539"/>
    </row>
    <row r="34" ht="12.75">
      <c r="D34" s="539"/>
    </row>
    <row r="35" ht="12.75">
      <c r="D35" s="539"/>
    </row>
    <row r="36" ht="12.75">
      <c r="D36" s="539"/>
    </row>
    <row r="37" ht="12.75">
      <c r="D37" s="539"/>
    </row>
    <row r="38" ht="12.75">
      <c r="D38" s="539"/>
    </row>
    <row r="39" ht="12.75">
      <c r="D39" s="539"/>
    </row>
    <row r="40" ht="12.75">
      <c r="D40" s="539"/>
    </row>
    <row r="41" ht="12.75">
      <c r="D41" s="539"/>
    </row>
    <row r="42" ht="12.75">
      <c r="D42" s="539"/>
    </row>
    <row r="43" ht="12.75">
      <c r="D43" s="539"/>
    </row>
    <row r="44" ht="12.75">
      <c r="D44" s="539"/>
    </row>
    <row r="45" ht="12.75">
      <c r="D45" s="539"/>
    </row>
    <row r="46" ht="12.75">
      <c r="D46" s="539"/>
    </row>
    <row r="47" ht="12.75">
      <c r="D47" s="539"/>
    </row>
  </sheetData>
  <sheetProtection/>
  <mergeCells count="5">
    <mergeCell ref="A1:H1"/>
    <mergeCell ref="A2:H2"/>
    <mergeCell ref="A3:H3"/>
    <mergeCell ref="A6:B6"/>
    <mergeCell ref="A19:B1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8" r:id="rId1"/>
  <headerFooter alignWithMargins="0">
    <oddHeader>&amp;R&amp;"Arial,Normál" 26. melléklet
a 15/2013. (V.2.) Önkormányzati rendelethez</oddHeader>
    <oddFooter>&amp;L&amp;D&amp;C&amp;P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E59"/>
  <sheetViews>
    <sheetView view="pageBreakPreview" zoomScale="110" zoomScaleNormal="110" zoomScaleSheetLayoutView="110" zoomScalePageLayoutView="0" workbookViewId="0" topLeftCell="A1">
      <selection activeCell="F7" sqref="F7"/>
    </sheetView>
  </sheetViews>
  <sheetFormatPr defaultColWidth="9.00390625" defaultRowHeight="12.75"/>
  <cols>
    <col min="1" max="1" width="6.50390625" style="492" customWidth="1"/>
    <col min="2" max="2" width="59.50390625" style="492" customWidth="1"/>
    <col min="3" max="5" width="16.00390625" style="492" customWidth="1"/>
    <col min="6" max="16384" width="9.375" style="492" customWidth="1"/>
  </cols>
  <sheetData>
    <row r="2" spans="1:5" s="484" customFormat="1" ht="15" customHeight="1">
      <c r="A2" s="962" t="s">
        <v>881</v>
      </c>
      <c r="B2" s="962"/>
      <c r="C2" s="962"/>
      <c r="D2" s="962"/>
      <c r="E2" s="962"/>
    </row>
    <row r="3" spans="1:5" s="484" customFormat="1" ht="15" customHeight="1">
      <c r="A3" s="968" t="s">
        <v>884</v>
      </c>
      <c r="B3" s="968"/>
      <c r="C3" s="968"/>
      <c r="D3" s="968"/>
      <c r="E3" s="968"/>
    </row>
    <row r="4" spans="1:5" s="484" customFormat="1" ht="15" customHeight="1">
      <c r="A4" s="962"/>
      <c r="B4" s="962"/>
      <c r="C4" s="962"/>
      <c r="D4" s="962"/>
      <c r="E4" s="962"/>
    </row>
    <row r="5" spans="1:5" ht="13.5" customHeight="1" thickBot="1">
      <c r="A5" s="969" t="s">
        <v>387</v>
      </c>
      <c r="B5" s="969"/>
      <c r="C5" s="969"/>
      <c r="D5" s="969"/>
      <c r="E5" s="969"/>
    </row>
    <row r="6" spans="1:5" ht="13.5" customHeight="1" thickBot="1">
      <c r="A6" s="540" t="s">
        <v>341</v>
      </c>
      <c r="B6" s="540" t="s">
        <v>342</v>
      </c>
      <c r="C6" s="540" t="s">
        <v>343</v>
      </c>
      <c r="D6" s="540" t="s">
        <v>344</v>
      </c>
      <c r="E6" s="540" t="s">
        <v>345</v>
      </c>
    </row>
    <row r="7" spans="1:5" s="542" customFormat="1" ht="28.5" customHeight="1">
      <c r="A7" s="970" t="s">
        <v>55</v>
      </c>
      <c r="B7" s="972" t="s">
        <v>51</v>
      </c>
      <c r="C7" s="541" t="s">
        <v>694</v>
      </c>
      <c r="D7" s="541" t="s">
        <v>695</v>
      </c>
      <c r="E7" s="974" t="s">
        <v>696</v>
      </c>
    </row>
    <row r="8" spans="1:5" s="542" customFormat="1" ht="13.5" thickBot="1">
      <c r="A8" s="971"/>
      <c r="B8" s="973"/>
      <c r="C8" s="976" t="s">
        <v>608</v>
      </c>
      <c r="D8" s="977"/>
      <c r="E8" s="975"/>
    </row>
    <row r="9" spans="1:5" s="547" customFormat="1" ht="12.75">
      <c r="A9" s="543">
        <v>1</v>
      </c>
      <c r="B9" s="544" t="s">
        <v>52</v>
      </c>
      <c r="C9" s="545">
        <v>1259971</v>
      </c>
      <c r="D9" s="545">
        <v>1048862</v>
      </c>
      <c r="E9" s="546">
        <v>1019905</v>
      </c>
    </row>
    <row r="10" spans="1:5" s="547" customFormat="1" ht="12.75">
      <c r="A10" s="548">
        <v>2</v>
      </c>
      <c r="B10" s="549" t="s">
        <v>53</v>
      </c>
      <c r="C10" s="550">
        <v>330919</v>
      </c>
      <c r="D10" s="550">
        <v>275332</v>
      </c>
      <c r="E10" s="551">
        <v>267336</v>
      </c>
    </row>
    <row r="11" spans="1:5" s="547" customFormat="1" ht="12.75">
      <c r="A11" s="548">
        <v>3</v>
      </c>
      <c r="B11" s="549" t="s">
        <v>697</v>
      </c>
      <c r="C11" s="550">
        <v>1814024</v>
      </c>
      <c r="D11" s="550">
        <v>1563960</v>
      </c>
      <c r="E11" s="551">
        <v>1437737</v>
      </c>
    </row>
    <row r="12" spans="1:5" s="547" customFormat="1" ht="12.75">
      <c r="A12" s="548">
        <v>4</v>
      </c>
      <c r="B12" s="549" t="s">
        <v>698</v>
      </c>
      <c r="C12" s="550">
        <v>360828</v>
      </c>
      <c r="D12" s="550">
        <v>412247</v>
      </c>
      <c r="E12" s="551">
        <v>406199</v>
      </c>
    </row>
    <row r="13" spans="1:5" s="547" customFormat="1" ht="12.75">
      <c r="A13" s="548">
        <v>5</v>
      </c>
      <c r="B13" s="549" t="s">
        <v>699</v>
      </c>
      <c r="C13" s="550">
        <v>129032</v>
      </c>
      <c r="D13" s="550">
        <v>171546</v>
      </c>
      <c r="E13" s="551">
        <v>156329</v>
      </c>
    </row>
    <row r="14" spans="1:5" s="547" customFormat="1" ht="12.75">
      <c r="A14" s="548">
        <v>6</v>
      </c>
      <c r="B14" s="549" t="s">
        <v>197</v>
      </c>
      <c r="C14" s="550">
        <v>3731</v>
      </c>
      <c r="D14" s="550">
        <v>3731</v>
      </c>
      <c r="E14" s="551">
        <v>4678</v>
      </c>
    </row>
    <row r="15" spans="1:5" s="547" customFormat="1" ht="12.75">
      <c r="A15" s="548">
        <v>7</v>
      </c>
      <c r="B15" s="549" t="s">
        <v>600</v>
      </c>
      <c r="C15" s="550">
        <v>908950</v>
      </c>
      <c r="D15" s="550">
        <v>979692</v>
      </c>
      <c r="E15" s="551">
        <v>718243</v>
      </c>
    </row>
    <row r="16" spans="1:5" s="547" customFormat="1" ht="12.75">
      <c r="A16" s="552">
        <v>8</v>
      </c>
      <c r="B16" s="553" t="s">
        <v>700</v>
      </c>
      <c r="C16" s="554">
        <v>13371</v>
      </c>
      <c r="D16" s="554">
        <v>39897</v>
      </c>
      <c r="E16" s="555">
        <v>15466</v>
      </c>
    </row>
    <row r="17" spans="1:5" s="547" customFormat="1" ht="12.75">
      <c r="A17" s="548">
        <v>9</v>
      </c>
      <c r="B17" s="549" t="s">
        <v>701</v>
      </c>
      <c r="C17" s="550"/>
      <c r="D17" s="550">
        <v>5416</v>
      </c>
      <c r="E17" s="551">
        <v>4563</v>
      </c>
    </row>
    <row r="18" spans="1:5" s="547" customFormat="1" ht="12.75">
      <c r="A18" s="552">
        <v>10</v>
      </c>
      <c r="B18" s="549" t="s">
        <v>702</v>
      </c>
      <c r="C18" s="550">
        <v>25517</v>
      </c>
      <c r="D18" s="550">
        <v>84943</v>
      </c>
      <c r="E18" s="551">
        <v>45950</v>
      </c>
    </row>
    <row r="19" spans="1:5" s="547" customFormat="1" ht="12.75">
      <c r="A19" s="548">
        <v>11</v>
      </c>
      <c r="B19" s="549" t="s">
        <v>703</v>
      </c>
      <c r="C19" s="550">
        <v>3600</v>
      </c>
      <c r="D19" s="550">
        <v>2068</v>
      </c>
      <c r="E19" s="551">
        <v>1200</v>
      </c>
    </row>
    <row r="20" spans="1:5" s="547" customFormat="1" ht="13.5" thickBot="1">
      <c r="A20" s="552">
        <v>12</v>
      </c>
      <c r="B20" s="549" t="s">
        <v>704</v>
      </c>
      <c r="C20" s="554"/>
      <c r="D20" s="554"/>
      <c r="E20" s="555"/>
    </row>
    <row r="21" spans="1:5" s="560" customFormat="1" ht="15.75" thickBot="1">
      <c r="A21" s="556">
        <v>13</v>
      </c>
      <c r="B21" s="557" t="s">
        <v>705</v>
      </c>
      <c r="C21" s="558">
        <f>SUM(C9:C20)</f>
        <v>4849943</v>
      </c>
      <c r="D21" s="558">
        <f>SUM(D9:D20)</f>
        <v>4587694</v>
      </c>
      <c r="E21" s="559">
        <f>SUM(E9:E20)</f>
        <v>4077606</v>
      </c>
    </row>
    <row r="22" spans="1:5" s="560" customFormat="1" ht="15">
      <c r="A22" s="543">
        <v>14</v>
      </c>
      <c r="B22" s="544" t="s">
        <v>706</v>
      </c>
      <c r="C22" s="561">
        <v>83023</v>
      </c>
      <c r="D22" s="561">
        <v>83023</v>
      </c>
      <c r="E22" s="562">
        <v>83022</v>
      </c>
    </row>
    <row r="23" spans="1:5" s="560" customFormat="1" ht="15">
      <c r="A23" s="552">
        <v>15</v>
      </c>
      <c r="B23" s="553" t="s">
        <v>707</v>
      </c>
      <c r="C23" s="531">
        <v>255290</v>
      </c>
      <c r="D23" s="531">
        <v>255290</v>
      </c>
      <c r="E23" s="563">
        <v>255290</v>
      </c>
    </row>
    <row r="24" spans="1:5" s="560" customFormat="1" ht="15">
      <c r="A24" s="552">
        <v>16</v>
      </c>
      <c r="B24" s="553" t="s">
        <v>708</v>
      </c>
      <c r="C24" s="531"/>
      <c r="D24" s="531"/>
      <c r="E24" s="563"/>
    </row>
    <row r="25" spans="1:5" s="560" customFormat="1" ht="15.75" thickBot="1">
      <c r="A25" s="552">
        <v>17</v>
      </c>
      <c r="B25" s="553" t="s">
        <v>709</v>
      </c>
      <c r="C25" s="531"/>
      <c r="D25" s="531"/>
      <c r="E25" s="563"/>
    </row>
    <row r="26" spans="1:5" s="560" customFormat="1" ht="15.75" thickBot="1">
      <c r="A26" s="556">
        <v>18</v>
      </c>
      <c r="B26" s="557" t="s">
        <v>710</v>
      </c>
      <c r="C26" s="558">
        <f>SUM(C22:C25)</f>
        <v>338313</v>
      </c>
      <c r="D26" s="558">
        <f>SUM(D22:D25)</f>
        <v>338313</v>
      </c>
      <c r="E26" s="559">
        <f>SUM(E22:E25)</f>
        <v>338312</v>
      </c>
    </row>
    <row r="27" spans="1:5" s="560" customFormat="1" ht="15.75" thickBot="1">
      <c r="A27" s="556">
        <v>19</v>
      </c>
      <c r="B27" s="557" t="s">
        <v>711</v>
      </c>
      <c r="C27" s="558">
        <f>C21+C26</f>
        <v>5188256</v>
      </c>
      <c r="D27" s="558">
        <f>D21+D26</f>
        <v>4926007</v>
      </c>
      <c r="E27" s="559">
        <f>E21+E26</f>
        <v>4415918</v>
      </c>
    </row>
    <row r="28" spans="1:5" s="547" customFormat="1" ht="12.75">
      <c r="A28" s="543">
        <v>20</v>
      </c>
      <c r="B28" s="544" t="s">
        <v>599</v>
      </c>
      <c r="C28" s="561">
        <v>275686</v>
      </c>
      <c r="D28" s="561">
        <v>135825</v>
      </c>
      <c r="E28" s="562"/>
    </row>
    <row r="29" spans="1:5" s="547" customFormat="1" ht="12.75">
      <c r="A29" s="548">
        <v>21</v>
      </c>
      <c r="B29" s="549" t="s">
        <v>712</v>
      </c>
      <c r="C29" s="564"/>
      <c r="D29" s="564"/>
      <c r="E29" s="565"/>
    </row>
    <row r="30" spans="1:5" s="547" customFormat="1" ht="13.5" thickBot="1">
      <c r="A30" s="552">
        <v>22</v>
      </c>
      <c r="B30" s="553" t="s">
        <v>713</v>
      </c>
      <c r="C30" s="564"/>
      <c r="D30" s="564"/>
      <c r="E30" s="563">
        <v>-133087</v>
      </c>
    </row>
    <row r="31" spans="1:5" s="560" customFormat="1" ht="15.75" thickBot="1">
      <c r="A31" s="556">
        <v>23</v>
      </c>
      <c r="B31" s="557" t="s">
        <v>714</v>
      </c>
      <c r="C31" s="558">
        <f>SUM(C27:C30)</f>
        <v>5463942</v>
      </c>
      <c r="D31" s="558">
        <f>SUM(D27:D30)</f>
        <v>5061832</v>
      </c>
      <c r="E31" s="559">
        <f>SUM(E27:E30)</f>
        <v>4282831</v>
      </c>
    </row>
    <row r="32" spans="1:5" s="547" customFormat="1" ht="12.75">
      <c r="A32" s="543">
        <v>24</v>
      </c>
      <c r="B32" s="544" t="s">
        <v>715</v>
      </c>
      <c r="C32" s="561">
        <v>569552</v>
      </c>
      <c r="D32" s="561">
        <v>697587</v>
      </c>
      <c r="E32" s="562">
        <v>636162</v>
      </c>
    </row>
    <row r="33" spans="1:5" s="547" customFormat="1" ht="12.75">
      <c r="A33" s="548">
        <v>25</v>
      </c>
      <c r="B33" s="549" t="s">
        <v>716</v>
      </c>
      <c r="C33" s="512">
        <v>1886458</v>
      </c>
      <c r="D33" s="512">
        <v>1889769</v>
      </c>
      <c r="E33" s="565">
        <v>1898022</v>
      </c>
    </row>
    <row r="34" spans="1:5" s="547" customFormat="1" ht="12.75">
      <c r="A34" s="548">
        <v>26</v>
      </c>
      <c r="B34" s="549" t="s">
        <v>717</v>
      </c>
      <c r="C34" s="512">
        <v>1114647</v>
      </c>
      <c r="D34" s="512">
        <v>461671</v>
      </c>
      <c r="E34" s="565">
        <v>515207</v>
      </c>
    </row>
    <row r="35" spans="1:5" s="547" customFormat="1" ht="12.75">
      <c r="A35" s="548">
        <v>27</v>
      </c>
      <c r="B35" s="549" t="s">
        <v>718</v>
      </c>
      <c r="C35" s="512"/>
      <c r="D35" s="512">
        <v>200</v>
      </c>
      <c r="E35" s="565">
        <v>110</v>
      </c>
    </row>
    <row r="36" spans="1:5" s="547" customFormat="1" ht="12.75">
      <c r="A36" s="548">
        <v>28</v>
      </c>
      <c r="B36" s="566" t="s">
        <v>719</v>
      </c>
      <c r="C36" s="512">
        <v>380</v>
      </c>
      <c r="D36" s="512">
        <v>1770</v>
      </c>
      <c r="E36" s="565">
        <v>2444</v>
      </c>
    </row>
    <row r="37" spans="1:5" s="547" customFormat="1" ht="12.75">
      <c r="A37" s="548">
        <v>29</v>
      </c>
      <c r="B37" s="549" t="s">
        <v>720</v>
      </c>
      <c r="C37" s="512">
        <v>50</v>
      </c>
      <c r="D37" s="512">
        <v>50</v>
      </c>
      <c r="E37" s="565">
        <v>679</v>
      </c>
    </row>
    <row r="38" spans="1:5" s="547" customFormat="1" ht="12.75">
      <c r="A38" s="548">
        <v>30</v>
      </c>
      <c r="B38" s="549" t="s">
        <v>721</v>
      </c>
      <c r="C38" s="512">
        <v>534891</v>
      </c>
      <c r="D38" s="512">
        <v>535601</v>
      </c>
      <c r="E38" s="565">
        <v>435352</v>
      </c>
    </row>
    <row r="39" spans="1:5" s="547" customFormat="1" ht="12.75">
      <c r="A39" s="552">
        <v>31</v>
      </c>
      <c r="B39" s="549" t="s">
        <v>722</v>
      </c>
      <c r="C39" s="531"/>
      <c r="D39" s="531"/>
      <c r="E39" s="563">
        <v>357</v>
      </c>
    </row>
    <row r="40" spans="1:5" s="547" customFormat="1" ht="12.75">
      <c r="A40" s="548">
        <v>32</v>
      </c>
      <c r="B40" s="549" t="s">
        <v>723</v>
      </c>
      <c r="C40" s="512">
        <v>628114</v>
      </c>
      <c r="D40" s="512">
        <v>653246</v>
      </c>
      <c r="E40" s="565">
        <v>653246</v>
      </c>
    </row>
    <row r="41" spans="1:5" s="547" customFormat="1" ht="12.75">
      <c r="A41" s="552">
        <v>33</v>
      </c>
      <c r="B41" s="567" t="s">
        <v>724</v>
      </c>
      <c r="C41" s="531">
        <v>628114</v>
      </c>
      <c r="D41" s="531">
        <v>653246</v>
      </c>
      <c r="E41" s="563"/>
    </row>
    <row r="42" spans="1:5" s="547" customFormat="1" ht="12.75">
      <c r="A42" s="548">
        <v>34</v>
      </c>
      <c r="B42" s="549" t="s">
        <v>725</v>
      </c>
      <c r="C42" s="512">
        <v>2633</v>
      </c>
      <c r="D42" s="512">
        <v>2633</v>
      </c>
      <c r="E42" s="565">
        <v>2718</v>
      </c>
    </row>
    <row r="43" spans="1:5" s="547" customFormat="1" ht="13.5" thickBot="1">
      <c r="A43" s="552">
        <v>35</v>
      </c>
      <c r="B43" s="544" t="s">
        <v>726</v>
      </c>
      <c r="C43" s="531"/>
      <c r="D43" s="531"/>
      <c r="E43" s="563"/>
    </row>
    <row r="44" spans="1:5" s="547" customFormat="1" ht="23.25" thickBot="1">
      <c r="A44" s="556">
        <v>36</v>
      </c>
      <c r="B44" s="557" t="s">
        <v>727</v>
      </c>
      <c r="C44" s="568">
        <f>C32+C33+C34+C35+C36+C38+C39+C40+C42+C43</f>
        <v>4736675</v>
      </c>
      <c r="D44" s="568">
        <f>D32+D33+D34+D35+D36+D38+D39+D40+D42+D43</f>
        <v>4242477</v>
      </c>
      <c r="E44" s="569">
        <f>E32+E33+E34+E35+E36+E38+E39+E40+E42+E43</f>
        <v>4143618</v>
      </c>
    </row>
    <row r="45" spans="1:5" s="547" customFormat="1" ht="12.75">
      <c r="A45" s="543">
        <v>37</v>
      </c>
      <c r="B45" s="544" t="s">
        <v>121</v>
      </c>
      <c r="C45" s="561">
        <v>406997</v>
      </c>
      <c r="D45" s="561">
        <v>406997</v>
      </c>
      <c r="E45" s="562">
        <v>234311</v>
      </c>
    </row>
    <row r="46" spans="1:5" s="547" customFormat="1" ht="12.75">
      <c r="A46" s="552">
        <v>38</v>
      </c>
      <c r="B46" s="544" t="s">
        <v>120</v>
      </c>
      <c r="C46" s="512"/>
      <c r="D46" s="512"/>
      <c r="E46" s="565"/>
    </row>
    <row r="47" spans="1:5" s="547" customFormat="1" ht="12.75">
      <c r="A47" s="543">
        <v>39</v>
      </c>
      <c r="B47" s="553" t="s">
        <v>728</v>
      </c>
      <c r="C47" s="561"/>
      <c r="D47" s="561"/>
      <c r="E47" s="562">
        <v>144297</v>
      </c>
    </row>
    <row r="48" spans="1:5" s="547" customFormat="1" ht="13.5" thickBot="1">
      <c r="A48" s="552">
        <v>40</v>
      </c>
      <c r="B48" s="553" t="s">
        <v>729</v>
      </c>
      <c r="C48" s="531"/>
      <c r="D48" s="531"/>
      <c r="E48" s="563"/>
    </row>
    <row r="49" spans="1:5" s="547" customFormat="1" ht="12.75">
      <c r="A49" s="570">
        <v>41</v>
      </c>
      <c r="B49" s="571" t="s">
        <v>730</v>
      </c>
      <c r="C49" s="572">
        <f>SUM(C45:C48)</f>
        <v>406997</v>
      </c>
      <c r="D49" s="572">
        <f>SUM(D45:D48)</f>
        <v>406997</v>
      </c>
      <c r="E49" s="573">
        <f>SUM(E45:E48)</f>
        <v>378608</v>
      </c>
    </row>
    <row r="50" spans="1:5" s="560" customFormat="1" ht="15.75" thickBot="1">
      <c r="A50" s="574">
        <v>42</v>
      </c>
      <c r="B50" s="575" t="s">
        <v>731</v>
      </c>
      <c r="C50" s="576">
        <f>C44+C49</f>
        <v>5143672</v>
      </c>
      <c r="D50" s="576">
        <f>D44+D49</f>
        <v>4649474</v>
      </c>
      <c r="E50" s="577">
        <f>E44+E49</f>
        <v>4522226</v>
      </c>
    </row>
    <row r="51" spans="1:5" s="547" customFormat="1" ht="12.75">
      <c r="A51" s="543">
        <v>43</v>
      </c>
      <c r="B51" s="544" t="s">
        <v>732</v>
      </c>
      <c r="C51" s="561">
        <v>320270</v>
      </c>
      <c r="D51" s="561">
        <v>412358</v>
      </c>
      <c r="E51" s="562">
        <v>412358</v>
      </c>
    </row>
    <row r="52" spans="1:5" s="547" customFormat="1" ht="12.75">
      <c r="A52" s="552">
        <v>44</v>
      </c>
      <c r="B52" s="549" t="s">
        <v>733</v>
      </c>
      <c r="C52" s="564"/>
      <c r="D52" s="564"/>
      <c r="E52" s="563"/>
    </row>
    <row r="53" spans="1:5" s="547" customFormat="1" ht="13.5" thickBot="1">
      <c r="A53" s="552">
        <v>45</v>
      </c>
      <c r="B53" s="553" t="s">
        <v>734</v>
      </c>
      <c r="C53" s="578"/>
      <c r="D53" s="578"/>
      <c r="E53" s="563">
        <v>-33929</v>
      </c>
    </row>
    <row r="54" spans="1:5" s="547" customFormat="1" ht="13.5" thickBot="1">
      <c r="A54" s="579">
        <v>46</v>
      </c>
      <c r="B54" s="580" t="s">
        <v>735</v>
      </c>
      <c r="C54" s="568">
        <f>C50+C51+C52+C53</f>
        <v>5463942</v>
      </c>
      <c r="D54" s="568">
        <f>D50+D51+D52+D53</f>
        <v>5061832</v>
      </c>
      <c r="E54" s="581">
        <f>E50+E51+E52+E53</f>
        <v>4900655</v>
      </c>
    </row>
    <row r="55" spans="1:5" s="547" customFormat="1" ht="34.5" thickBot="1">
      <c r="A55" s="556">
        <v>47</v>
      </c>
      <c r="B55" s="557" t="s">
        <v>832</v>
      </c>
      <c r="C55" s="568">
        <f>C44-C21</f>
        <v>-113268</v>
      </c>
      <c r="D55" s="568">
        <f>D44-D21</f>
        <v>-345217</v>
      </c>
      <c r="E55" s="568">
        <f>E44-E21</f>
        <v>66012</v>
      </c>
    </row>
    <row r="56" spans="1:5" s="547" customFormat="1" ht="34.5" thickBot="1">
      <c r="A56" s="582">
        <v>48</v>
      </c>
      <c r="B56" s="583" t="s">
        <v>833</v>
      </c>
      <c r="C56" s="584">
        <f>C55+C51-C28</f>
        <v>-68684</v>
      </c>
      <c r="D56" s="584">
        <f>D55+D51-D28</f>
        <v>-68684</v>
      </c>
      <c r="E56" s="584">
        <f>E55+E51-E28</f>
        <v>478370</v>
      </c>
    </row>
    <row r="57" spans="1:5" s="547" customFormat="1" ht="13.5" thickBot="1">
      <c r="A57" s="582">
        <v>49</v>
      </c>
      <c r="B57" s="583" t="s">
        <v>736</v>
      </c>
      <c r="C57" s="584">
        <f>C49-C26</f>
        <v>68684</v>
      </c>
      <c r="D57" s="584">
        <f>D49-D26</f>
        <v>68684</v>
      </c>
      <c r="E57" s="585">
        <f>E49-E26</f>
        <v>40296</v>
      </c>
    </row>
    <row r="58" spans="1:5" s="547" customFormat="1" ht="13.5" thickBot="1">
      <c r="A58" s="582">
        <v>50</v>
      </c>
      <c r="B58" s="583" t="s">
        <v>737</v>
      </c>
      <c r="C58" s="586"/>
      <c r="D58" s="586"/>
      <c r="E58" s="585">
        <f>E53-E30</f>
        <v>99158</v>
      </c>
    </row>
    <row r="59" ht="15">
      <c r="B59" s="587"/>
    </row>
  </sheetData>
  <sheetProtection/>
  <mergeCells count="8">
    <mergeCell ref="A2:E2"/>
    <mergeCell ref="A3:E3"/>
    <mergeCell ref="A4:E4"/>
    <mergeCell ref="A5:E5"/>
    <mergeCell ref="A7:A8"/>
    <mergeCell ref="B7:B8"/>
    <mergeCell ref="E7:E8"/>
    <mergeCell ref="C8:D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dőlt"&amp;12 &amp;11 &amp;"Arial,Normál"&amp;10 27. melléklet
a 15/2013. (V.2.) Önkormányzati rendelethez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view="pageBreakPreview" zoomScale="130" zoomScaleNormal="120" zoomScaleSheetLayoutView="130" workbookViewId="0" topLeftCell="A1">
      <selection activeCell="F133" sqref="F133"/>
    </sheetView>
  </sheetViews>
  <sheetFormatPr defaultColWidth="9.00390625" defaultRowHeight="12.75"/>
  <cols>
    <col min="1" max="1" width="10.125" style="69" customWidth="1"/>
    <col min="2" max="2" width="91.625" style="69" customWidth="1"/>
    <col min="3" max="6" width="15.875" style="69" customWidth="1"/>
    <col min="7" max="7" width="9.00390625" style="69" customWidth="1"/>
    <col min="8" max="16384" width="9.375" style="69" customWidth="1"/>
  </cols>
  <sheetData>
    <row r="1" spans="1:6" ht="15.75" customHeight="1">
      <c r="A1" s="68" t="s">
        <v>0</v>
      </c>
      <c r="B1" s="68"/>
      <c r="C1" s="68"/>
      <c r="D1" s="68"/>
      <c r="E1" s="68"/>
      <c r="F1" s="68"/>
    </row>
    <row r="2" spans="1:6" ht="15.75" customHeight="1" thickBot="1">
      <c r="A2" s="852"/>
      <c r="B2" s="852"/>
      <c r="C2" s="70"/>
      <c r="D2" s="258"/>
      <c r="E2" s="258"/>
      <c r="F2" s="258" t="s">
        <v>387</v>
      </c>
    </row>
    <row r="3" spans="1:6" ht="15" customHeight="1" thickBot="1">
      <c r="A3" s="71" t="s">
        <v>341</v>
      </c>
      <c r="B3" s="72" t="s">
        <v>342</v>
      </c>
      <c r="C3" s="73" t="s">
        <v>343</v>
      </c>
      <c r="D3" s="73" t="s">
        <v>344</v>
      </c>
      <c r="E3" s="73" t="s">
        <v>345</v>
      </c>
      <c r="F3" s="73" t="s">
        <v>346</v>
      </c>
    </row>
    <row r="4" spans="1:6" ht="45" customHeight="1" thickBot="1">
      <c r="A4" s="237" t="s">
        <v>55</v>
      </c>
      <c r="B4" s="238" t="s">
        <v>2</v>
      </c>
      <c r="C4" s="239" t="s">
        <v>441</v>
      </c>
      <c r="D4" s="239" t="s">
        <v>442</v>
      </c>
      <c r="E4" s="239" t="s">
        <v>809</v>
      </c>
      <c r="F4" s="239" t="s">
        <v>810</v>
      </c>
    </row>
    <row r="5" spans="1:6" ht="15.75" customHeight="1" thickBot="1">
      <c r="A5" s="74" t="s">
        <v>3</v>
      </c>
      <c r="B5" s="75" t="s">
        <v>439</v>
      </c>
      <c r="C5" s="76">
        <f>+C6+C13</f>
        <v>2438210</v>
      </c>
      <c r="D5" s="76">
        <f>SUM(D6,D13)</f>
        <v>2577009</v>
      </c>
      <c r="E5" s="76">
        <f>SUM(E6,E13)</f>
        <v>2526402</v>
      </c>
      <c r="F5" s="736">
        <f>E5/D5</f>
        <v>0.980362117478053</v>
      </c>
    </row>
    <row r="6" spans="1:6" ht="15.75" customHeight="1" thickBot="1">
      <c r="A6" s="77" t="s">
        <v>4</v>
      </c>
      <c r="B6" s="78" t="s">
        <v>316</v>
      </c>
      <c r="C6" s="79">
        <f>SUM(C7:C12)</f>
        <v>1808915</v>
      </c>
      <c r="D6" s="79">
        <f>SUM(D7:D12)</f>
        <v>1879422</v>
      </c>
      <c r="E6" s="79">
        <f>SUM(E7:E12)</f>
        <v>1890240</v>
      </c>
      <c r="F6" s="737">
        <f aca="true" t="shared" si="0" ref="F6:F68">E6/D6</f>
        <v>1.005756024990662</v>
      </c>
    </row>
    <row r="7" spans="1:6" ht="15.75" customHeight="1">
      <c r="A7" s="80" t="s">
        <v>88</v>
      </c>
      <c r="B7" s="81" t="s">
        <v>42</v>
      </c>
      <c r="C7" s="82">
        <v>1743000</v>
      </c>
      <c r="D7" s="82">
        <v>1743000</v>
      </c>
      <c r="E7" s="82">
        <v>1761786</v>
      </c>
      <c r="F7" s="738">
        <f t="shared" si="0"/>
        <v>1.010777969018933</v>
      </c>
    </row>
    <row r="8" spans="1:6" ht="15.75" customHeight="1">
      <c r="A8" s="80" t="s">
        <v>89</v>
      </c>
      <c r="B8" s="81" t="s">
        <v>57</v>
      </c>
      <c r="C8" s="82"/>
      <c r="D8" s="82"/>
      <c r="E8" s="82"/>
      <c r="F8" s="738"/>
    </row>
    <row r="9" spans="1:6" ht="15.75" customHeight="1">
      <c r="A9" s="80" t="s">
        <v>90</v>
      </c>
      <c r="B9" s="81" t="s">
        <v>43</v>
      </c>
      <c r="C9" s="82">
        <v>60415</v>
      </c>
      <c r="D9" s="82">
        <v>60415</v>
      </c>
      <c r="E9" s="82">
        <v>63468</v>
      </c>
      <c r="F9" s="738">
        <f t="shared" si="0"/>
        <v>1.0505338078291815</v>
      </c>
    </row>
    <row r="10" spans="1:6" ht="15.75" customHeight="1">
      <c r="A10" s="80" t="s">
        <v>91</v>
      </c>
      <c r="B10" s="81" t="s">
        <v>134</v>
      </c>
      <c r="C10" s="82">
        <v>5500</v>
      </c>
      <c r="D10" s="82">
        <v>4000</v>
      </c>
      <c r="E10" s="82">
        <v>4280</v>
      </c>
      <c r="F10" s="738">
        <f t="shared" si="0"/>
        <v>1.07</v>
      </c>
    </row>
    <row r="11" spans="1:6" ht="15.75" customHeight="1">
      <c r="A11" s="80" t="s">
        <v>92</v>
      </c>
      <c r="B11" s="81" t="s">
        <v>352</v>
      </c>
      <c r="C11" s="82"/>
      <c r="D11" s="82">
        <v>1000</v>
      </c>
      <c r="E11" s="82">
        <v>467</v>
      </c>
      <c r="F11" s="738">
        <f t="shared" si="0"/>
        <v>0.467</v>
      </c>
    </row>
    <row r="12" spans="1:6" ht="15.75" customHeight="1" thickBot="1">
      <c r="A12" s="80" t="s">
        <v>99</v>
      </c>
      <c r="B12" s="81" t="s">
        <v>470</v>
      </c>
      <c r="C12" s="82"/>
      <c r="D12" s="82">
        <v>71007</v>
      </c>
      <c r="E12" s="82">
        <v>60239</v>
      </c>
      <c r="F12" s="738">
        <f t="shared" si="0"/>
        <v>0.8483529792837325</v>
      </c>
    </row>
    <row r="13" spans="1:6" ht="15.75" customHeight="1" thickBot="1">
      <c r="A13" s="77" t="s">
        <v>5</v>
      </c>
      <c r="B13" s="78" t="s">
        <v>135</v>
      </c>
      <c r="C13" s="83">
        <f>SUM(C14:C21)</f>
        <v>629295</v>
      </c>
      <c r="D13" s="83">
        <f>SUM(D14:D21)</f>
        <v>697587</v>
      </c>
      <c r="E13" s="83">
        <f>SUM(E14:E21)</f>
        <v>636162</v>
      </c>
      <c r="F13" s="739">
        <f t="shared" si="0"/>
        <v>0.9119464668923016</v>
      </c>
    </row>
    <row r="14" spans="1:6" ht="15.75" customHeight="1">
      <c r="A14" s="84" t="s">
        <v>60</v>
      </c>
      <c r="B14" s="85" t="s">
        <v>140</v>
      </c>
      <c r="C14" s="86">
        <v>700</v>
      </c>
      <c r="D14" s="86">
        <v>796</v>
      </c>
      <c r="E14" s="86">
        <v>387</v>
      </c>
      <c r="F14" s="740">
        <f t="shared" si="0"/>
        <v>0.4861809045226131</v>
      </c>
    </row>
    <row r="15" spans="1:6" ht="15.75" customHeight="1">
      <c r="A15" s="80" t="s">
        <v>61</v>
      </c>
      <c r="B15" s="81" t="s">
        <v>141</v>
      </c>
      <c r="C15" s="82">
        <v>242489</v>
      </c>
      <c r="D15" s="82">
        <v>259539</v>
      </c>
      <c r="E15" s="82">
        <v>261267</v>
      </c>
      <c r="F15" s="738">
        <f t="shared" si="0"/>
        <v>1.0066579589194689</v>
      </c>
    </row>
    <row r="16" spans="1:6" ht="15.75" customHeight="1">
      <c r="A16" s="80" t="s">
        <v>62</v>
      </c>
      <c r="B16" s="81" t="s">
        <v>142</v>
      </c>
      <c r="C16" s="82">
        <v>99576</v>
      </c>
      <c r="D16" s="82">
        <v>13083</v>
      </c>
      <c r="E16" s="82">
        <v>12988</v>
      </c>
      <c r="F16" s="738">
        <f t="shared" si="0"/>
        <v>0.9927386685011083</v>
      </c>
    </row>
    <row r="17" spans="1:6" ht="15.75" customHeight="1">
      <c r="A17" s="80" t="s">
        <v>63</v>
      </c>
      <c r="B17" s="81" t="s">
        <v>143</v>
      </c>
      <c r="C17" s="82">
        <v>80356</v>
      </c>
      <c r="D17" s="82">
        <v>70892</v>
      </c>
      <c r="E17" s="82">
        <v>70564</v>
      </c>
      <c r="F17" s="738">
        <f t="shared" si="0"/>
        <v>0.9953732438074818</v>
      </c>
    </row>
    <row r="18" spans="1:6" ht="15.75" customHeight="1">
      <c r="A18" s="87" t="s">
        <v>136</v>
      </c>
      <c r="B18" s="88" t="s">
        <v>144</v>
      </c>
      <c r="C18" s="89">
        <v>11183</v>
      </c>
      <c r="D18" s="89">
        <v>9628</v>
      </c>
      <c r="E18" s="89">
        <v>9341</v>
      </c>
      <c r="F18" s="741">
        <f t="shared" si="0"/>
        <v>0.9701911092646448</v>
      </c>
    </row>
    <row r="19" spans="1:6" ht="15.75" customHeight="1">
      <c r="A19" s="80" t="s">
        <v>137</v>
      </c>
      <c r="B19" s="81" t="s">
        <v>145</v>
      </c>
      <c r="C19" s="82">
        <v>189031</v>
      </c>
      <c r="D19" s="82">
        <v>330128</v>
      </c>
      <c r="E19" s="82">
        <v>264084</v>
      </c>
      <c r="F19" s="738">
        <f t="shared" si="0"/>
        <v>0.7999442640430379</v>
      </c>
    </row>
    <row r="20" spans="1:6" ht="15.75" customHeight="1">
      <c r="A20" s="80" t="s">
        <v>138</v>
      </c>
      <c r="B20" s="81" t="s">
        <v>146</v>
      </c>
      <c r="C20" s="82">
        <v>5000</v>
      </c>
      <c r="D20" s="82">
        <v>13461</v>
      </c>
      <c r="E20" s="82">
        <v>17021</v>
      </c>
      <c r="F20" s="738">
        <f t="shared" si="0"/>
        <v>1.2644677215660054</v>
      </c>
    </row>
    <row r="21" spans="1:9" ht="15.75" customHeight="1" thickBot="1">
      <c r="A21" s="90" t="s">
        <v>139</v>
      </c>
      <c r="B21" s="91" t="s">
        <v>147</v>
      </c>
      <c r="C21" s="92">
        <v>960</v>
      </c>
      <c r="D21" s="92">
        <v>60</v>
      </c>
      <c r="E21" s="92">
        <v>510</v>
      </c>
      <c r="F21" s="742">
        <f t="shared" si="0"/>
        <v>8.5</v>
      </c>
      <c r="I21" s="69" t="s">
        <v>357</v>
      </c>
    </row>
    <row r="22" spans="1:6" ht="15.75" customHeight="1" thickBot="1">
      <c r="A22" s="77" t="s">
        <v>148</v>
      </c>
      <c r="B22" s="78" t="s">
        <v>150</v>
      </c>
      <c r="C22" s="93">
        <v>17800</v>
      </c>
      <c r="D22" s="93">
        <v>10347</v>
      </c>
      <c r="E22" s="93">
        <v>7782</v>
      </c>
      <c r="F22" s="743">
        <f t="shared" si="0"/>
        <v>0.7521020585677007</v>
      </c>
    </row>
    <row r="23" spans="1:6" ht="15.75" customHeight="1" thickBot="1">
      <c r="A23" s="77" t="s">
        <v>7</v>
      </c>
      <c r="B23" s="78" t="s">
        <v>317</v>
      </c>
      <c r="C23" s="83">
        <f>SUM(C24:C31)</f>
        <v>628114</v>
      </c>
      <c r="D23" s="83">
        <f>SUM(D24:D31)</f>
        <v>653246</v>
      </c>
      <c r="E23" s="83">
        <f>SUM(E24:E31)</f>
        <v>653246</v>
      </c>
      <c r="F23" s="739">
        <f t="shared" si="0"/>
        <v>1</v>
      </c>
    </row>
    <row r="24" spans="1:6" ht="15.75" customHeight="1">
      <c r="A24" s="94" t="s">
        <v>66</v>
      </c>
      <c r="B24" s="95" t="s">
        <v>156</v>
      </c>
      <c r="C24" s="96">
        <v>484507</v>
      </c>
      <c r="D24" s="96">
        <v>483960</v>
      </c>
      <c r="E24" s="96">
        <v>483960</v>
      </c>
      <c r="F24" s="744">
        <f t="shared" si="0"/>
        <v>1</v>
      </c>
    </row>
    <row r="25" spans="1:6" ht="15.75" customHeight="1">
      <c r="A25" s="80" t="s">
        <v>67</v>
      </c>
      <c r="B25" s="81" t="s">
        <v>157</v>
      </c>
      <c r="C25" s="82">
        <v>143607</v>
      </c>
      <c r="D25" s="82">
        <v>115224</v>
      </c>
      <c r="E25" s="82">
        <v>115224</v>
      </c>
      <c r="F25" s="738">
        <f t="shared" si="0"/>
        <v>1</v>
      </c>
    </row>
    <row r="26" spans="1:6" ht="15.75" customHeight="1">
      <c r="A26" s="80" t="s">
        <v>68</v>
      </c>
      <c r="B26" s="81" t="s">
        <v>158</v>
      </c>
      <c r="C26" s="82"/>
      <c r="D26" s="82">
        <v>12843</v>
      </c>
      <c r="E26" s="82">
        <v>12843</v>
      </c>
      <c r="F26" s="738">
        <f t="shared" si="0"/>
        <v>1</v>
      </c>
    </row>
    <row r="27" spans="1:6" ht="15.75" customHeight="1">
      <c r="A27" s="97" t="s">
        <v>151</v>
      </c>
      <c r="B27" s="81" t="s">
        <v>71</v>
      </c>
      <c r="C27" s="98"/>
      <c r="D27" s="98"/>
      <c r="E27" s="98"/>
      <c r="F27" s="745"/>
    </row>
    <row r="28" spans="1:6" ht="15.75" customHeight="1">
      <c r="A28" s="97" t="s">
        <v>152</v>
      </c>
      <c r="B28" s="81" t="s">
        <v>159</v>
      </c>
      <c r="C28" s="98"/>
      <c r="D28" s="98"/>
      <c r="E28" s="98"/>
      <c r="F28" s="745"/>
    </row>
    <row r="29" spans="1:6" ht="15.75" customHeight="1">
      <c r="A29" s="80" t="s">
        <v>153</v>
      </c>
      <c r="B29" s="81" t="s">
        <v>160</v>
      </c>
      <c r="C29" s="82"/>
      <c r="D29" s="82"/>
      <c r="E29" s="82"/>
      <c r="F29" s="738"/>
    </row>
    <row r="30" spans="1:6" ht="15.75" customHeight="1">
      <c r="A30" s="80" t="s">
        <v>154</v>
      </c>
      <c r="B30" s="81" t="s">
        <v>161</v>
      </c>
      <c r="C30" s="82"/>
      <c r="D30" s="82"/>
      <c r="E30" s="82"/>
      <c r="F30" s="738"/>
    </row>
    <row r="31" spans="1:6" ht="15.75" customHeight="1">
      <c r="A31" s="80" t="s">
        <v>155</v>
      </c>
      <c r="B31" s="81" t="s">
        <v>162</v>
      </c>
      <c r="C31" s="82"/>
      <c r="D31" s="82">
        <v>41219</v>
      </c>
      <c r="E31" s="82">
        <v>41219</v>
      </c>
      <c r="F31" s="738">
        <f t="shared" si="0"/>
        <v>1</v>
      </c>
    </row>
    <row r="32" spans="1:6" ht="15.75" customHeight="1" thickBot="1">
      <c r="A32" s="80" t="s">
        <v>467</v>
      </c>
      <c r="B32" s="81" t="s">
        <v>457</v>
      </c>
      <c r="C32" s="82"/>
      <c r="D32" s="82"/>
      <c r="E32" s="82"/>
      <c r="F32" s="738"/>
    </row>
    <row r="33" spans="1:6" ht="15.75" customHeight="1" thickBot="1">
      <c r="A33" s="77" t="s">
        <v>8</v>
      </c>
      <c r="B33" s="78" t="s">
        <v>318</v>
      </c>
      <c r="C33" s="83">
        <f>+C34+C40</f>
        <v>1629965</v>
      </c>
      <c r="D33" s="83">
        <f>+D34+D40</f>
        <v>974329</v>
      </c>
      <c r="E33" s="83">
        <f>+E34+E40</f>
        <v>856773</v>
      </c>
      <c r="F33" s="739">
        <f t="shared" si="0"/>
        <v>0.8793467093764016</v>
      </c>
    </row>
    <row r="34" spans="1:6" ht="15.75" customHeight="1">
      <c r="A34" s="94" t="s">
        <v>69</v>
      </c>
      <c r="B34" s="99" t="s">
        <v>165</v>
      </c>
      <c r="C34" s="245">
        <f>SUM(C35:C39)</f>
        <v>1095074</v>
      </c>
      <c r="D34" s="245">
        <f>SUM(D35:D39)</f>
        <v>438728</v>
      </c>
      <c r="E34" s="245">
        <f>SUM(E35:E39)</f>
        <v>421421</v>
      </c>
      <c r="F34" s="746">
        <f t="shared" si="0"/>
        <v>0.9605518681278605</v>
      </c>
    </row>
    <row r="35" spans="1:6" ht="15.75" customHeight="1">
      <c r="A35" s="80" t="s">
        <v>72</v>
      </c>
      <c r="B35" s="100" t="s">
        <v>166</v>
      </c>
      <c r="C35" s="82">
        <v>963762</v>
      </c>
      <c r="D35" s="82">
        <v>310259</v>
      </c>
      <c r="E35" s="82">
        <v>313060</v>
      </c>
      <c r="F35" s="738">
        <f t="shared" si="0"/>
        <v>1.0090279411717307</v>
      </c>
    </row>
    <row r="36" spans="1:6" ht="15.75" customHeight="1">
      <c r="A36" s="80" t="s">
        <v>73</v>
      </c>
      <c r="B36" s="100" t="s">
        <v>167</v>
      </c>
      <c r="C36" s="82">
        <v>4754</v>
      </c>
      <c r="D36" s="82">
        <v>8405</v>
      </c>
      <c r="E36" s="82">
        <v>6590</v>
      </c>
      <c r="F36" s="738">
        <f t="shared" si="0"/>
        <v>0.7840571088637716</v>
      </c>
    </row>
    <row r="37" spans="1:6" ht="15.75" customHeight="1">
      <c r="A37" s="80" t="s">
        <v>74</v>
      </c>
      <c r="B37" s="100" t="s">
        <v>168</v>
      </c>
      <c r="C37" s="82">
        <v>59033</v>
      </c>
      <c r="D37" s="82">
        <v>43445</v>
      </c>
      <c r="E37" s="82">
        <v>43412</v>
      </c>
      <c r="F37" s="738">
        <f t="shared" si="0"/>
        <v>0.9992404189204742</v>
      </c>
    </row>
    <row r="38" spans="1:6" ht="15.75" customHeight="1">
      <c r="A38" s="80" t="s">
        <v>75</v>
      </c>
      <c r="B38" s="100" t="s">
        <v>45</v>
      </c>
      <c r="C38" s="82">
        <v>25023</v>
      </c>
      <c r="D38" s="82">
        <v>25023</v>
      </c>
      <c r="E38" s="82">
        <v>15871</v>
      </c>
      <c r="F38" s="738">
        <f t="shared" si="0"/>
        <v>0.634256484034688</v>
      </c>
    </row>
    <row r="39" spans="1:6" ht="15.75" customHeight="1">
      <c r="A39" s="80" t="s">
        <v>163</v>
      </c>
      <c r="B39" s="100" t="s">
        <v>169</v>
      </c>
      <c r="C39" s="82">
        <v>42502</v>
      </c>
      <c r="D39" s="82">
        <v>51596</v>
      </c>
      <c r="E39" s="82">
        <v>42488</v>
      </c>
      <c r="F39" s="738">
        <f t="shared" si="0"/>
        <v>0.823474687960307</v>
      </c>
    </row>
    <row r="40" spans="1:6" ht="15.75" customHeight="1">
      <c r="A40" s="80" t="s">
        <v>70</v>
      </c>
      <c r="B40" s="99" t="s">
        <v>170</v>
      </c>
      <c r="C40" s="244">
        <f>SUM(C41:C45)</f>
        <v>534891</v>
      </c>
      <c r="D40" s="244">
        <f>SUM(D41:D45)</f>
        <v>535601</v>
      </c>
      <c r="E40" s="244">
        <f>SUM(E41:E45)</f>
        <v>435352</v>
      </c>
      <c r="F40" s="747">
        <f t="shared" si="0"/>
        <v>0.8128289528959057</v>
      </c>
    </row>
    <row r="41" spans="1:6" ht="15.75" customHeight="1">
      <c r="A41" s="80" t="s">
        <v>78</v>
      </c>
      <c r="B41" s="100" t="s">
        <v>166</v>
      </c>
      <c r="C41" s="82"/>
      <c r="D41" s="82"/>
      <c r="E41" s="82"/>
      <c r="F41" s="738"/>
    </row>
    <row r="42" spans="1:6" ht="15.75" customHeight="1">
      <c r="A42" s="80" t="s">
        <v>79</v>
      </c>
      <c r="B42" s="100" t="s">
        <v>167</v>
      </c>
      <c r="C42" s="82"/>
      <c r="D42" s="82"/>
      <c r="E42" s="82"/>
      <c r="F42" s="738"/>
    </row>
    <row r="43" spans="1:6" ht="15.75" customHeight="1">
      <c r="A43" s="80" t="s">
        <v>80</v>
      </c>
      <c r="B43" s="100" t="s">
        <v>168</v>
      </c>
      <c r="C43" s="82"/>
      <c r="D43" s="82"/>
      <c r="E43" s="82"/>
      <c r="F43" s="738"/>
    </row>
    <row r="44" spans="1:6" ht="15.75" customHeight="1">
      <c r="A44" s="80" t="s">
        <v>81</v>
      </c>
      <c r="B44" s="100" t="s">
        <v>45</v>
      </c>
      <c r="C44" s="82">
        <v>534891</v>
      </c>
      <c r="D44" s="82">
        <v>535601</v>
      </c>
      <c r="E44" s="82">
        <v>435352</v>
      </c>
      <c r="F44" s="738">
        <f t="shared" si="0"/>
        <v>0.8128289528959057</v>
      </c>
    </row>
    <row r="45" spans="1:6" ht="15.75" customHeight="1" thickBot="1">
      <c r="A45" s="97" t="s">
        <v>164</v>
      </c>
      <c r="B45" s="101" t="s">
        <v>295</v>
      </c>
      <c r="C45" s="98"/>
      <c r="D45" s="98"/>
      <c r="E45" s="98"/>
      <c r="F45" s="745"/>
    </row>
    <row r="46" spans="1:6" ht="15.75" customHeight="1" thickBot="1">
      <c r="A46" s="77" t="s">
        <v>171</v>
      </c>
      <c r="B46" s="78" t="s">
        <v>319</v>
      </c>
      <c r="C46" s="83">
        <f>SUM(C47:C49)</f>
        <v>380</v>
      </c>
      <c r="D46" s="83">
        <f>SUM(D47:D49)</f>
        <v>1770</v>
      </c>
      <c r="E46" s="83">
        <f>SUM(E47:E49)</f>
        <v>2444</v>
      </c>
      <c r="F46" s="739">
        <f t="shared" si="0"/>
        <v>1.3807909604519775</v>
      </c>
    </row>
    <row r="47" spans="1:6" ht="15.75" customHeight="1">
      <c r="A47" s="94" t="s">
        <v>76</v>
      </c>
      <c r="B47" s="95" t="s">
        <v>173</v>
      </c>
      <c r="C47" s="96">
        <v>50</v>
      </c>
      <c r="D47" s="96">
        <v>1440</v>
      </c>
      <c r="E47" s="96">
        <v>2114</v>
      </c>
      <c r="F47" s="744">
        <f t="shared" si="0"/>
        <v>1.4680555555555554</v>
      </c>
    </row>
    <row r="48" spans="1:6" ht="15.75" customHeight="1">
      <c r="A48" s="87" t="s">
        <v>77</v>
      </c>
      <c r="B48" s="81" t="s">
        <v>174</v>
      </c>
      <c r="C48" s="89"/>
      <c r="D48" s="89"/>
      <c r="E48" s="89"/>
      <c r="F48" s="741"/>
    </row>
    <row r="49" spans="1:6" ht="15.75" customHeight="1" thickBot="1">
      <c r="A49" s="97" t="s">
        <v>172</v>
      </c>
      <c r="B49" s="102" t="s">
        <v>119</v>
      </c>
      <c r="C49" s="98">
        <v>330</v>
      </c>
      <c r="D49" s="98">
        <v>330</v>
      </c>
      <c r="E49" s="98">
        <v>330</v>
      </c>
      <c r="F49" s="745">
        <f t="shared" si="0"/>
        <v>1</v>
      </c>
    </row>
    <row r="50" spans="1:6" ht="15.75" customHeight="1" thickBot="1">
      <c r="A50" s="77" t="s">
        <v>10</v>
      </c>
      <c r="B50" s="78" t="s">
        <v>320</v>
      </c>
      <c r="C50" s="83">
        <f>+C51+C52</f>
        <v>0</v>
      </c>
      <c r="D50" s="83">
        <f>+D51+D52</f>
        <v>200</v>
      </c>
      <c r="E50" s="83">
        <f>+E51+E52</f>
        <v>467</v>
      </c>
      <c r="F50" s="739">
        <f>E50/D50</f>
        <v>2.335</v>
      </c>
    </row>
    <row r="51" spans="1:6" ht="15.75" customHeight="1">
      <c r="A51" s="94" t="s">
        <v>175</v>
      </c>
      <c r="B51" s="81" t="s">
        <v>112</v>
      </c>
      <c r="C51" s="96"/>
      <c r="D51" s="96">
        <v>200</v>
      </c>
      <c r="E51" s="96">
        <v>110</v>
      </c>
      <c r="F51" s="744">
        <f>E51/D51</f>
        <v>0.55</v>
      </c>
    </row>
    <row r="52" spans="1:6" ht="15.75" customHeight="1" thickBot="1">
      <c r="A52" s="87" t="s">
        <v>176</v>
      </c>
      <c r="B52" s="81" t="s">
        <v>113</v>
      </c>
      <c r="C52" s="89"/>
      <c r="D52" s="89"/>
      <c r="E52" s="89">
        <v>357</v>
      </c>
      <c r="F52" s="741">
        <v>0</v>
      </c>
    </row>
    <row r="53" spans="1:8" ht="15.75" customHeight="1" thickBot="1">
      <c r="A53" s="77" t="s">
        <v>177</v>
      </c>
      <c r="B53" s="78" t="s">
        <v>178</v>
      </c>
      <c r="C53" s="79">
        <v>2633</v>
      </c>
      <c r="D53" s="79">
        <v>2633</v>
      </c>
      <c r="E53" s="79">
        <v>2718</v>
      </c>
      <c r="F53" s="737">
        <f t="shared" si="0"/>
        <v>1.0322825674135967</v>
      </c>
      <c r="H53" s="103"/>
    </row>
    <row r="54" spans="1:6" s="131" customFormat="1" ht="15.75" customHeight="1">
      <c r="A54" s="294" t="s">
        <v>12</v>
      </c>
      <c r="B54" s="295" t="s">
        <v>458</v>
      </c>
      <c r="C54" s="296"/>
      <c r="D54" s="296"/>
      <c r="E54" s="296">
        <v>68853</v>
      </c>
      <c r="F54" s="748">
        <v>0</v>
      </c>
    </row>
    <row r="55" spans="1:6" s="131" customFormat="1" ht="15.75" customHeight="1" thickBot="1">
      <c r="A55" s="833"/>
      <c r="B55" s="834" t="s">
        <v>457</v>
      </c>
      <c r="C55" s="835"/>
      <c r="D55" s="835"/>
      <c r="E55" s="835">
        <v>1990</v>
      </c>
      <c r="F55" s="836">
        <v>0</v>
      </c>
    </row>
    <row r="56" spans="1:6" ht="15.75" customHeight="1" thickBot="1">
      <c r="A56" s="77" t="s">
        <v>13</v>
      </c>
      <c r="B56" s="104" t="s">
        <v>179</v>
      </c>
      <c r="C56" s="105">
        <f>+C22+C5+C23+C33+C46+C50+C53</f>
        <v>4717102</v>
      </c>
      <c r="D56" s="105">
        <f>+D22+D5+D23+D33+D46+D50+D53+D54</f>
        <v>4219534</v>
      </c>
      <c r="E56" s="105">
        <f>+E22+E5+E23+E33+E46+E50+E53+E54+E55</f>
        <v>4120675</v>
      </c>
      <c r="F56" s="749">
        <f t="shared" si="0"/>
        <v>0.9765711095111451</v>
      </c>
    </row>
    <row r="57" spans="1:6" ht="15.75" customHeight="1" thickBot="1">
      <c r="A57" s="106" t="s">
        <v>14</v>
      </c>
      <c r="B57" s="78" t="s">
        <v>308</v>
      </c>
      <c r="C57" s="83">
        <f>SUM(C58:C59)</f>
        <v>342713</v>
      </c>
      <c r="D57" s="83">
        <f>SUM(D58:D59)</f>
        <v>435301</v>
      </c>
      <c r="E57" s="83">
        <f>SUM(E58:E59)</f>
        <v>435301</v>
      </c>
      <c r="F57" s="739">
        <f t="shared" si="0"/>
        <v>1</v>
      </c>
    </row>
    <row r="58" spans="1:6" ht="15.75" customHeight="1">
      <c r="A58" s="84" t="s">
        <v>183</v>
      </c>
      <c r="B58" s="85" t="s">
        <v>180</v>
      </c>
      <c r="C58" s="86">
        <v>158661</v>
      </c>
      <c r="D58" s="86">
        <v>251249</v>
      </c>
      <c r="E58" s="86">
        <v>251249</v>
      </c>
      <c r="F58" s="740">
        <f t="shared" si="0"/>
        <v>1</v>
      </c>
    </row>
    <row r="59" spans="1:6" ht="15.75" customHeight="1" thickBot="1">
      <c r="A59" s="90" t="s">
        <v>184</v>
      </c>
      <c r="B59" s="91" t="s">
        <v>181</v>
      </c>
      <c r="C59" s="92">
        <v>184052</v>
      </c>
      <c r="D59" s="92">
        <v>184052</v>
      </c>
      <c r="E59" s="92">
        <v>184052</v>
      </c>
      <c r="F59" s="742">
        <f t="shared" si="0"/>
        <v>1</v>
      </c>
    </row>
    <row r="60" spans="1:6" ht="15.75" customHeight="1" thickBot="1">
      <c r="A60" s="106" t="s">
        <v>15</v>
      </c>
      <c r="B60" s="78" t="s">
        <v>182</v>
      </c>
      <c r="C60" s="83">
        <f>SUM(C61,C68)</f>
        <v>406997</v>
      </c>
      <c r="D60" s="83">
        <f>SUM(D61,D68)</f>
        <v>406997</v>
      </c>
      <c r="E60" s="83">
        <f>SUM(E61,E68)</f>
        <v>378608</v>
      </c>
      <c r="F60" s="739">
        <f t="shared" si="0"/>
        <v>0.9302476431030204</v>
      </c>
    </row>
    <row r="61" spans="1:6" ht="15.75" customHeight="1">
      <c r="A61" s="84" t="s">
        <v>476</v>
      </c>
      <c r="B61" s="99" t="s">
        <v>185</v>
      </c>
      <c r="C61" s="209">
        <f>SUM(C62:C67)</f>
        <v>0</v>
      </c>
      <c r="D61" s="209">
        <f>SUM(D62:D67)</f>
        <v>0</v>
      </c>
      <c r="E61" s="209">
        <f>SUM(E62:E67)</f>
        <v>144297</v>
      </c>
      <c r="F61" s="750">
        <v>0</v>
      </c>
    </row>
    <row r="62" spans="1:6" ht="15.75" customHeight="1">
      <c r="A62" s="87" t="s">
        <v>477</v>
      </c>
      <c r="B62" s="100" t="s">
        <v>186</v>
      </c>
      <c r="C62" s="82"/>
      <c r="D62" s="82"/>
      <c r="E62" s="82"/>
      <c r="F62" s="738"/>
    </row>
    <row r="63" spans="1:6" ht="15.75" customHeight="1">
      <c r="A63" s="87" t="s">
        <v>478</v>
      </c>
      <c r="B63" s="107" t="s">
        <v>187</v>
      </c>
      <c r="C63" s="82"/>
      <c r="D63" s="82"/>
      <c r="E63" s="82"/>
      <c r="F63" s="738"/>
    </row>
    <row r="64" spans="1:6" ht="15.75" customHeight="1">
      <c r="A64" s="87" t="s">
        <v>479</v>
      </c>
      <c r="B64" s="107" t="s">
        <v>188</v>
      </c>
      <c r="C64" s="89"/>
      <c r="D64" s="89"/>
      <c r="E64" s="89"/>
      <c r="F64" s="741"/>
    </row>
    <row r="65" spans="1:6" ht="15.75" customHeight="1">
      <c r="A65" s="87" t="s">
        <v>480</v>
      </c>
      <c r="B65" s="107" t="s">
        <v>189</v>
      </c>
      <c r="C65" s="98"/>
      <c r="D65" s="98"/>
      <c r="E65" s="98">
        <v>144297</v>
      </c>
      <c r="F65" s="745">
        <v>0</v>
      </c>
    </row>
    <row r="66" spans="1:6" ht="15.75" customHeight="1">
      <c r="A66" s="87" t="s">
        <v>481</v>
      </c>
      <c r="B66" s="107" t="s">
        <v>190</v>
      </c>
      <c r="C66" s="98"/>
      <c r="D66" s="98"/>
      <c r="E66" s="98"/>
      <c r="F66" s="745"/>
    </row>
    <row r="67" spans="1:6" ht="15.75" customHeight="1">
      <c r="A67" s="87" t="s">
        <v>482</v>
      </c>
      <c r="B67" s="107" t="s">
        <v>192</v>
      </c>
      <c r="C67" s="98"/>
      <c r="D67" s="98"/>
      <c r="E67" s="98"/>
      <c r="F67" s="745"/>
    </row>
    <row r="68" spans="1:6" ht="15.75" customHeight="1">
      <c r="A68" s="87" t="s">
        <v>483</v>
      </c>
      <c r="B68" s="99" t="s">
        <v>193</v>
      </c>
      <c r="C68" s="108">
        <f>SUM(C69:C75)</f>
        <v>406997</v>
      </c>
      <c r="D68" s="108">
        <f>SUM(D69:D75)</f>
        <v>406997</v>
      </c>
      <c r="E68" s="108">
        <f>SUM(E69:E75)</f>
        <v>234311</v>
      </c>
      <c r="F68" s="751">
        <f t="shared" si="0"/>
        <v>0.575706946242847</v>
      </c>
    </row>
    <row r="69" spans="1:6" ht="15.75" customHeight="1">
      <c r="A69" s="87" t="s">
        <v>484</v>
      </c>
      <c r="B69" s="107" t="s">
        <v>186</v>
      </c>
      <c r="C69" s="82"/>
      <c r="D69" s="82"/>
      <c r="E69" s="82"/>
      <c r="F69" s="738"/>
    </row>
    <row r="70" spans="1:6" ht="15.75" customHeight="1">
      <c r="A70" s="87" t="s">
        <v>485</v>
      </c>
      <c r="B70" s="107" t="s">
        <v>120</v>
      </c>
      <c r="C70" s="82"/>
      <c r="D70" s="82"/>
      <c r="E70" s="82"/>
      <c r="F70" s="738"/>
    </row>
    <row r="71" spans="1:6" ht="15.75" customHeight="1">
      <c r="A71" s="87" t="s">
        <v>486</v>
      </c>
      <c r="B71" s="107" t="s">
        <v>121</v>
      </c>
      <c r="C71" s="89">
        <v>406997</v>
      </c>
      <c r="D71" s="89">
        <v>406997</v>
      </c>
      <c r="E71" s="89">
        <v>234311</v>
      </c>
      <c r="F71" s="741">
        <f>E71/D71</f>
        <v>0.575706946242847</v>
      </c>
    </row>
    <row r="72" spans="1:6" ht="15.75" customHeight="1">
      <c r="A72" s="87" t="s">
        <v>487</v>
      </c>
      <c r="B72" s="107" t="s">
        <v>188</v>
      </c>
      <c r="C72" s="82"/>
      <c r="D72" s="82"/>
      <c r="E72" s="82"/>
      <c r="F72" s="738"/>
    </row>
    <row r="73" spans="1:6" ht="15.75" customHeight="1">
      <c r="A73" s="87" t="s">
        <v>488</v>
      </c>
      <c r="B73" s="101" t="s">
        <v>194</v>
      </c>
      <c r="C73" s="89"/>
      <c r="D73" s="89"/>
      <c r="E73" s="89"/>
      <c r="F73" s="741"/>
    </row>
    <row r="74" spans="1:6" ht="15.75" customHeight="1">
      <c r="A74" s="87" t="s">
        <v>489</v>
      </c>
      <c r="B74" s="101" t="s">
        <v>190</v>
      </c>
      <c r="C74" s="82"/>
      <c r="D74" s="82"/>
      <c r="E74" s="82"/>
      <c r="F74" s="738"/>
    </row>
    <row r="75" spans="1:6" ht="15.75" customHeight="1" thickBot="1">
      <c r="A75" s="109" t="s">
        <v>490</v>
      </c>
      <c r="B75" s="110" t="s">
        <v>195</v>
      </c>
      <c r="C75" s="111"/>
      <c r="D75" s="111"/>
      <c r="E75" s="111"/>
      <c r="F75" s="752"/>
    </row>
    <row r="76" spans="1:6" s="131" customFormat="1" ht="15.75" customHeight="1" thickBot="1">
      <c r="A76" s="287" t="s">
        <v>16</v>
      </c>
      <c r="B76" s="288" t="s">
        <v>463</v>
      </c>
      <c r="C76" s="93"/>
      <c r="D76" s="93"/>
      <c r="E76" s="93">
        <v>-33929</v>
      </c>
      <c r="F76" s="743"/>
    </row>
    <row r="77" spans="1:7" ht="15.75" customHeight="1" thickBot="1">
      <c r="A77" s="77" t="s">
        <v>17</v>
      </c>
      <c r="B77" s="78" t="s">
        <v>462</v>
      </c>
      <c r="C77" s="83">
        <f>+C56+C57+C60</f>
        <v>5466812</v>
      </c>
      <c r="D77" s="83">
        <f>+D56+D57+D60</f>
        <v>5061832</v>
      </c>
      <c r="E77" s="83">
        <f>+E56+E57+E60+E76</f>
        <v>4900655</v>
      </c>
      <c r="F77" s="739">
        <f>E77/D77</f>
        <v>0.9681583663780228</v>
      </c>
      <c r="G77" s="112"/>
    </row>
    <row r="78" spans="1:6" ht="22.5" customHeight="1">
      <c r="A78" s="854"/>
      <c r="B78" s="854"/>
      <c r="C78" s="854"/>
      <c r="D78" s="256"/>
      <c r="E78" s="256"/>
      <c r="F78" s="256"/>
    </row>
    <row r="79" spans="1:6" ht="16.5" customHeight="1">
      <c r="A79" s="855" t="s">
        <v>32</v>
      </c>
      <c r="B79" s="855"/>
      <c r="C79" s="855"/>
      <c r="D79" s="855"/>
      <c r="E79" s="302"/>
      <c r="F79" s="302"/>
    </row>
    <row r="80" spans="1:6" ht="16.5" customHeight="1" thickBot="1">
      <c r="A80" s="852"/>
      <c r="B80" s="852"/>
      <c r="C80" s="70"/>
      <c r="D80" s="70"/>
      <c r="E80" s="70"/>
      <c r="F80" s="70"/>
    </row>
    <row r="81" spans="1:6" ht="15.75" customHeight="1" thickBot="1">
      <c r="A81" s="71" t="s">
        <v>341</v>
      </c>
      <c r="B81" s="72" t="s">
        <v>342</v>
      </c>
      <c r="C81" s="73" t="s">
        <v>343</v>
      </c>
      <c r="D81" s="73" t="s">
        <v>344</v>
      </c>
      <c r="E81" s="73" t="s">
        <v>345</v>
      </c>
      <c r="F81" s="73" t="s">
        <v>346</v>
      </c>
    </row>
    <row r="82" spans="1:6" ht="45" customHeight="1" thickBot="1">
      <c r="A82" s="237" t="s">
        <v>1</v>
      </c>
      <c r="B82" s="238" t="s">
        <v>33</v>
      </c>
      <c r="C82" s="239" t="s">
        <v>441</v>
      </c>
      <c r="D82" s="239" t="s">
        <v>442</v>
      </c>
      <c r="E82" s="239" t="s">
        <v>809</v>
      </c>
      <c r="F82" s="239" t="s">
        <v>810</v>
      </c>
    </row>
    <row r="83" spans="1:6" ht="15.75" customHeight="1" thickBot="1">
      <c r="A83" s="74" t="s">
        <v>3</v>
      </c>
      <c r="B83" s="113" t="s">
        <v>321</v>
      </c>
      <c r="C83" s="114">
        <f>SUM(C84:C89)</f>
        <v>3901375</v>
      </c>
      <c r="D83" s="114">
        <f>SUM(D84:D86,D88:D89)</f>
        <v>3475678</v>
      </c>
      <c r="E83" s="114">
        <f>SUM(E84:E86,E88:E89)</f>
        <v>3292184</v>
      </c>
      <c r="F83" s="753">
        <f>E83/D83</f>
        <v>0.9472062716972055</v>
      </c>
    </row>
    <row r="84" spans="1:6" ht="15.75" customHeight="1">
      <c r="A84" s="84" t="s">
        <v>82</v>
      </c>
      <c r="B84" s="85" t="s">
        <v>34</v>
      </c>
      <c r="C84" s="115">
        <v>1258101</v>
      </c>
      <c r="D84" s="115">
        <v>1048862</v>
      </c>
      <c r="E84" s="115">
        <v>1019905</v>
      </c>
      <c r="F84" s="754">
        <f aca="true" t="shared" si="1" ref="F84:F134">E84/D84</f>
        <v>0.9723919829300709</v>
      </c>
    </row>
    <row r="85" spans="1:6" ht="15.75" customHeight="1">
      <c r="A85" s="80" t="s">
        <v>83</v>
      </c>
      <c r="B85" s="81" t="s">
        <v>196</v>
      </c>
      <c r="C85" s="116">
        <v>330919</v>
      </c>
      <c r="D85" s="116">
        <v>275332</v>
      </c>
      <c r="E85" s="116">
        <v>267336</v>
      </c>
      <c r="F85" s="755">
        <f t="shared" si="1"/>
        <v>0.9709586971365479</v>
      </c>
    </row>
    <row r="86" spans="1:6" ht="15.75" customHeight="1">
      <c r="A86" s="80" t="s">
        <v>84</v>
      </c>
      <c r="B86" s="81" t="s">
        <v>111</v>
      </c>
      <c r="C86" s="117">
        <v>1818764</v>
      </c>
      <c r="D86" s="117">
        <v>1563960</v>
      </c>
      <c r="E86" s="117">
        <v>1437737</v>
      </c>
      <c r="F86" s="756">
        <f t="shared" si="1"/>
        <v>0.919292692907747</v>
      </c>
    </row>
    <row r="87" spans="1:6" ht="15.75" customHeight="1">
      <c r="A87" s="80" t="s">
        <v>469</v>
      </c>
      <c r="B87" s="81" t="s">
        <v>471</v>
      </c>
      <c r="C87" s="117"/>
      <c r="D87" s="117">
        <v>63080</v>
      </c>
      <c r="E87" s="117">
        <v>57557</v>
      </c>
      <c r="F87" s="756">
        <f t="shared" si="1"/>
        <v>0.9124445149017121</v>
      </c>
    </row>
    <row r="88" spans="1:6" ht="15.75" customHeight="1">
      <c r="A88" s="80" t="s">
        <v>85</v>
      </c>
      <c r="B88" s="118" t="s">
        <v>197</v>
      </c>
      <c r="C88" s="117">
        <v>3731</v>
      </c>
      <c r="D88" s="117">
        <v>3731</v>
      </c>
      <c r="E88" s="117">
        <v>4678</v>
      </c>
      <c r="F88" s="756">
        <f t="shared" si="1"/>
        <v>1.253819351380327</v>
      </c>
    </row>
    <row r="89" spans="1:6" ht="15.75" customHeight="1">
      <c r="A89" s="80" t="s">
        <v>94</v>
      </c>
      <c r="B89" s="119" t="s">
        <v>198</v>
      </c>
      <c r="C89" s="117">
        <f>SUM(C91:C94)</f>
        <v>489860</v>
      </c>
      <c r="D89" s="117">
        <f>SUM(D91:D94)</f>
        <v>583793</v>
      </c>
      <c r="E89" s="117">
        <f>SUM(E91:E94)</f>
        <v>562528</v>
      </c>
      <c r="F89" s="756">
        <f t="shared" si="1"/>
        <v>0.9635744176446104</v>
      </c>
    </row>
    <row r="90" spans="1:6" ht="15.75" customHeight="1">
      <c r="A90" s="80" t="s">
        <v>86</v>
      </c>
      <c r="B90" s="81" t="s">
        <v>244</v>
      </c>
      <c r="C90" s="117"/>
      <c r="D90" s="117"/>
      <c r="E90" s="117"/>
      <c r="F90" s="756"/>
    </row>
    <row r="91" spans="1:6" ht="15.75" customHeight="1">
      <c r="A91" s="80" t="s">
        <v>87</v>
      </c>
      <c r="B91" s="120" t="s">
        <v>245</v>
      </c>
      <c r="C91" s="117">
        <v>147090</v>
      </c>
      <c r="D91" s="117">
        <v>135941</v>
      </c>
      <c r="E91" s="117">
        <v>130898</v>
      </c>
      <c r="F91" s="756">
        <f t="shared" si="1"/>
        <v>0.962903024106046</v>
      </c>
    </row>
    <row r="92" spans="1:6" ht="15.75" customHeight="1">
      <c r="A92" s="80" t="s">
        <v>95</v>
      </c>
      <c r="B92" s="120" t="s">
        <v>246</v>
      </c>
      <c r="C92" s="117">
        <v>50443</v>
      </c>
      <c r="D92" s="117">
        <v>91796</v>
      </c>
      <c r="E92" s="117">
        <v>91796</v>
      </c>
      <c r="F92" s="756">
        <f t="shared" si="1"/>
        <v>1</v>
      </c>
    </row>
    <row r="93" spans="1:6" ht="15.75" customHeight="1">
      <c r="A93" s="80" t="s">
        <v>96</v>
      </c>
      <c r="B93" s="121" t="s">
        <v>247</v>
      </c>
      <c r="C93" s="117">
        <v>129032</v>
      </c>
      <c r="D93" s="117">
        <v>171546</v>
      </c>
      <c r="E93" s="117">
        <v>156329</v>
      </c>
      <c r="F93" s="756">
        <f t="shared" si="1"/>
        <v>0.9112949296398634</v>
      </c>
    </row>
    <row r="94" spans="1:6" ht="15.75" customHeight="1">
      <c r="A94" s="80" t="s">
        <v>97</v>
      </c>
      <c r="B94" s="121" t="s">
        <v>248</v>
      </c>
      <c r="C94" s="117">
        <v>163295</v>
      </c>
      <c r="D94" s="117">
        <v>184510</v>
      </c>
      <c r="E94" s="117">
        <v>183505</v>
      </c>
      <c r="F94" s="756">
        <f t="shared" si="1"/>
        <v>0.9945531407511788</v>
      </c>
    </row>
    <row r="95" spans="1:6" ht="15.75" customHeight="1">
      <c r="A95" s="87" t="s">
        <v>98</v>
      </c>
      <c r="B95" s="122" t="s">
        <v>249</v>
      </c>
      <c r="C95" s="117"/>
      <c r="D95" s="117"/>
      <c r="E95" s="117"/>
      <c r="F95" s="756"/>
    </row>
    <row r="96" spans="1:6" ht="15.75" customHeight="1" thickBot="1">
      <c r="A96" s="109" t="s">
        <v>100</v>
      </c>
      <c r="B96" s="123" t="s">
        <v>250</v>
      </c>
      <c r="C96" s="124"/>
      <c r="D96" s="124"/>
      <c r="E96" s="124"/>
      <c r="F96" s="757"/>
    </row>
    <row r="97" spans="1:6" ht="15.75" customHeight="1" thickBot="1">
      <c r="A97" s="77" t="s">
        <v>4</v>
      </c>
      <c r="B97" s="125" t="s">
        <v>322</v>
      </c>
      <c r="C97" s="126">
        <f>SUM(C98:C104)</f>
        <v>947838</v>
      </c>
      <c r="D97" s="126">
        <f>SUM(D98:D104)</f>
        <v>1109948</v>
      </c>
      <c r="E97" s="126">
        <f>SUM(E98:E104)</f>
        <v>784222</v>
      </c>
      <c r="F97" s="758">
        <f t="shared" si="1"/>
        <v>0.7065394054496247</v>
      </c>
    </row>
    <row r="98" spans="1:6" ht="15.75" customHeight="1">
      <c r="A98" s="94" t="s">
        <v>88</v>
      </c>
      <c r="B98" s="81" t="s">
        <v>199</v>
      </c>
      <c r="C98" s="127">
        <v>12371</v>
      </c>
      <c r="D98" s="127">
        <v>31508</v>
      </c>
      <c r="E98" s="127">
        <v>14927</v>
      </c>
      <c r="F98" s="759">
        <f t="shared" si="1"/>
        <v>0.47375269772756123</v>
      </c>
    </row>
    <row r="99" spans="1:6" ht="15.75" customHeight="1">
      <c r="A99" s="94" t="s">
        <v>89</v>
      </c>
      <c r="B99" s="81" t="s">
        <v>200</v>
      </c>
      <c r="C99" s="116">
        <v>29923</v>
      </c>
      <c r="D99" s="116">
        <v>33524</v>
      </c>
      <c r="E99" s="116">
        <v>28461</v>
      </c>
      <c r="F99" s="755">
        <f t="shared" si="1"/>
        <v>0.8489738694666508</v>
      </c>
    </row>
    <row r="100" spans="1:6" ht="15.75" customHeight="1">
      <c r="A100" s="94" t="s">
        <v>90</v>
      </c>
      <c r="B100" s="81" t="s">
        <v>201</v>
      </c>
      <c r="C100" s="116"/>
      <c r="D100" s="116"/>
      <c r="E100" s="116"/>
      <c r="F100" s="755"/>
    </row>
    <row r="101" spans="1:6" ht="15.75" customHeight="1">
      <c r="A101" s="94" t="s">
        <v>91</v>
      </c>
      <c r="B101" s="81" t="s">
        <v>202</v>
      </c>
      <c r="C101" s="116"/>
      <c r="D101" s="116"/>
      <c r="E101" s="116"/>
      <c r="F101" s="755"/>
    </row>
    <row r="102" spans="1:6" ht="28.5">
      <c r="A102" s="94" t="s">
        <v>92</v>
      </c>
      <c r="B102" s="81" t="s">
        <v>207</v>
      </c>
      <c r="C102" s="116">
        <v>554555</v>
      </c>
      <c r="D102" s="116">
        <v>554555</v>
      </c>
      <c r="E102" s="116">
        <v>435352</v>
      </c>
      <c r="F102" s="755">
        <f t="shared" si="1"/>
        <v>0.7850474704943603</v>
      </c>
    </row>
    <row r="103" spans="1:6" ht="28.5">
      <c r="A103" s="94" t="s">
        <v>99</v>
      </c>
      <c r="B103" s="81" t="s">
        <v>208</v>
      </c>
      <c r="C103" s="116">
        <v>324472</v>
      </c>
      <c r="D103" s="116">
        <v>400002</v>
      </c>
      <c r="E103" s="116">
        <v>254969</v>
      </c>
      <c r="F103" s="755">
        <f t="shared" si="1"/>
        <v>0.6374193129034355</v>
      </c>
    </row>
    <row r="104" spans="1:6" ht="15.75" customHeight="1">
      <c r="A104" s="94" t="s">
        <v>104</v>
      </c>
      <c r="B104" s="81" t="s">
        <v>209</v>
      </c>
      <c r="C104" s="116">
        <v>26517</v>
      </c>
      <c r="D104" s="116">
        <f>SUM(D106:D108)</f>
        <v>90359</v>
      </c>
      <c r="E104" s="116">
        <f>SUM(E106:E108)</f>
        <v>50513</v>
      </c>
      <c r="F104" s="755">
        <f t="shared" si="1"/>
        <v>0.559025664294647</v>
      </c>
    </row>
    <row r="105" spans="1:6" ht="15.75" customHeight="1">
      <c r="A105" s="94" t="s">
        <v>203</v>
      </c>
      <c r="B105" s="81" t="s">
        <v>240</v>
      </c>
      <c r="C105" s="116"/>
      <c r="D105" s="116"/>
      <c r="E105" s="116"/>
      <c r="F105" s="755"/>
    </row>
    <row r="106" spans="1:6" ht="15.75" customHeight="1">
      <c r="A106" s="94" t="s">
        <v>204</v>
      </c>
      <c r="B106" s="120" t="s">
        <v>241</v>
      </c>
      <c r="C106" s="116">
        <v>25517</v>
      </c>
      <c r="D106" s="116">
        <v>84943</v>
      </c>
      <c r="E106" s="116">
        <v>45950</v>
      </c>
      <c r="F106" s="755">
        <f t="shared" si="1"/>
        <v>0.5409509906643278</v>
      </c>
    </row>
    <row r="107" spans="1:6" ht="15.75" customHeight="1">
      <c r="A107" s="87" t="s">
        <v>205</v>
      </c>
      <c r="B107" s="120" t="s">
        <v>242</v>
      </c>
      <c r="C107" s="117"/>
      <c r="D107" s="117">
        <v>5416</v>
      </c>
      <c r="E107" s="117">
        <v>4563</v>
      </c>
      <c r="F107" s="756">
        <f t="shared" si="1"/>
        <v>0.8425036927621861</v>
      </c>
    </row>
    <row r="108" spans="1:6" ht="15.75" customHeight="1" thickBot="1">
      <c r="A108" s="97" t="s">
        <v>206</v>
      </c>
      <c r="B108" s="120" t="s">
        <v>243</v>
      </c>
      <c r="C108" s="117">
        <v>1000</v>
      </c>
      <c r="D108" s="117">
        <v>0</v>
      </c>
      <c r="E108" s="117">
        <v>0</v>
      </c>
      <c r="F108" s="756"/>
    </row>
    <row r="109" spans="1:6" ht="15.75" customHeight="1" thickBot="1">
      <c r="A109" s="77" t="s">
        <v>5</v>
      </c>
      <c r="B109" s="125" t="s">
        <v>210</v>
      </c>
      <c r="C109" s="128">
        <v>3600</v>
      </c>
      <c r="D109" s="128">
        <v>2068</v>
      </c>
      <c r="E109" s="128">
        <v>1200</v>
      </c>
      <c r="F109" s="760">
        <f t="shared" si="1"/>
        <v>0.5802707930367504</v>
      </c>
    </row>
    <row r="110" spans="1:6" ht="15.75" customHeight="1" thickBot="1">
      <c r="A110" s="77" t="s">
        <v>6</v>
      </c>
      <c r="B110" s="125" t="s">
        <v>323</v>
      </c>
      <c r="C110" s="126">
        <f>SUM(C111:C112)</f>
        <v>275686</v>
      </c>
      <c r="D110" s="126">
        <f>SUM(D111:D112)</f>
        <v>135825</v>
      </c>
      <c r="E110" s="126">
        <f>SUM(E111:E112)</f>
        <v>0</v>
      </c>
      <c r="F110" s="758">
        <f t="shared" si="1"/>
        <v>0</v>
      </c>
    </row>
    <row r="111" spans="1:6" ht="15.75" customHeight="1">
      <c r="A111" s="94" t="s">
        <v>64</v>
      </c>
      <c r="B111" s="95" t="s">
        <v>48</v>
      </c>
      <c r="C111" s="127">
        <v>10000</v>
      </c>
      <c r="D111" s="127">
        <v>0</v>
      </c>
      <c r="E111" s="127">
        <v>0</v>
      </c>
      <c r="F111" s="759"/>
    </row>
    <row r="112" spans="1:6" ht="15.75" customHeight="1" thickBot="1">
      <c r="A112" s="80" t="s">
        <v>65</v>
      </c>
      <c r="B112" s="81" t="s">
        <v>49</v>
      </c>
      <c r="C112" s="116">
        <v>265686</v>
      </c>
      <c r="D112" s="116">
        <v>135825</v>
      </c>
      <c r="E112" s="116"/>
      <c r="F112" s="755">
        <f t="shared" si="1"/>
        <v>0</v>
      </c>
    </row>
    <row r="113" spans="1:6" ht="15.75" customHeight="1" thickBot="1">
      <c r="A113" s="77" t="s">
        <v>7</v>
      </c>
      <c r="B113" s="104" t="s">
        <v>122</v>
      </c>
      <c r="C113" s="126">
        <f>+C83+C97+C109+C110</f>
        <v>5128499</v>
      </c>
      <c r="D113" s="126">
        <f>+D83+D97+D109+D110</f>
        <v>4723519</v>
      </c>
      <c r="E113" s="126">
        <f>+E83+E97+E109+E110</f>
        <v>4077606</v>
      </c>
      <c r="F113" s="758">
        <f t="shared" si="1"/>
        <v>0.863255975047417</v>
      </c>
    </row>
    <row r="114" spans="1:6" ht="15.75" customHeight="1" thickBot="1">
      <c r="A114" s="77" t="s">
        <v>8</v>
      </c>
      <c r="B114" s="125" t="s">
        <v>211</v>
      </c>
      <c r="C114" s="126">
        <f>SUM(C115,C124)</f>
        <v>338313</v>
      </c>
      <c r="D114" s="126">
        <f>SUM(D115,D124)</f>
        <v>338313</v>
      </c>
      <c r="E114" s="126">
        <f>SUM(E115,E124)</f>
        <v>338312</v>
      </c>
      <c r="F114" s="758">
        <f t="shared" si="1"/>
        <v>0.9999970441573336</v>
      </c>
    </row>
    <row r="115" spans="1:6" ht="15.75" customHeight="1">
      <c r="A115" s="94" t="s">
        <v>69</v>
      </c>
      <c r="B115" s="99" t="s">
        <v>218</v>
      </c>
      <c r="C115" s="251">
        <f>SUM(C116:C123)</f>
        <v>255290</v>
      </c>
      <c r="D115" s="251">
        <f>SUM(D116:D123)</f>
        <v>255290</v>
      </c>
      <c r="E115" s="251">
        <f>SUM(E116:E123)</f>
        <v>255290</v>
      </c>
      <c r="F115" s="761">
        <f t="shared" si="1"/>
        <v>1</v>
      </c>
    </row>
    <row r="116" spans="1:6" ht="15.75" customHeight="1">
      <c r="A116" s="94" t="s">
        <v>72</v>
      </c>
      <c r="B116" s="107" t="s">
        <v>219</v>
      </c>
      <c r="C116" s="116"/>
      <c r="D116" s="116"/>
      <c r="E116" s="116"/>
      <c r="F116" s="755"/>
    </row>
    <row r="117" spans="1:6" ht="15.75" customHeight="1">
      <c r="A117" s="94" t="s">
        <v>73</v>
      </c>
      <c r="B117" s="107" t="s">
        <v>220</v>
      </c>
      <c r="C117" s="116"/>
      <c r="D117" s="116"/>
      <c r="E117" s="116"/>
      <c r="F117" s="755"/>
    </row>
    <row r="118" spans="1:6" ht="15.75" customHeight="1">
      <c r="A118" s="94" t="s">
        <v>74</v>
      </c>
      <c r="B118" s="107" t="s">
        <v>124</v>
      </c>
      <c r="C118" s="116">
        <v>255290</v>
      </c>
      <c r="D118" s="116">
        <v>255290</v>
      </c>
      <c r="E118" s="116">
        <v>255290</v>
      </c>
      <c r="F118" s="755">
        <f t="shared" si="1"/>
        <v>1</v>
      </c>
    </row>
    <row r="119" spans="1:6" ht="15.75" customHeight="1">
      <c r="A119" s="94" t="s">
        <v>75</v>
      </c>
      <c r="B119" s="107" t="s">
        <v>125</v>
      </c>
      <c r="C119" s="116"/>
      <c r="D119" s="116"/>
      <c r="E119" s="116"/>
      <c r="F119" s="755"/>
    </row>
    <row r="120" spans="1:6" ht="15.75" customHeight="1">
      <c r="A120" s="94" t="s">
        <v>163</v>
      </c>
      <c r="B120" s="107" t="s">
        <v>221</v>
      </c>
      <c r="C120" s="116"/>
      <c r="D120" s="116"/>
      <c r="E120" s="116"/>
      <c r="F120" s="755"/>
    </row>
    <row r="121" spans="1:6" ht="15.75" customHeight="1">
      <c r="A121" s="94" t="s">
        <v>212</v>
      </c>
      <c r="B121" s="107" t="s">
        <v>222</v>
      </c>
      <c r="C121" s="116"/>
      <c r="D121" s="116"/>
      <c r="E121" s="116"/>
      <c r="F121" s="755"/>
    </row>
    <row r="122" spans="1:6" ht="15.75" customHeight="1">
      <c r="A122" s="94" t="s">
        <v>213</v>
      </c>
      <c r="B122" s="107" t="s">
        <v>223</v>
      </c>
      <c r="C122" s="116"/>
      <c r="D122" s="116"/>
      <c r="E122" s="116"/>
      <c r="F122" s="755"/>
    </row>
    <row r="123" spans="1:6" ht="15.75" customHeight="1">
      <c r="A123" s="94" t="s">
        <v>214</v>
      </c>
      <c r="B123" s="107" t="s">
        <v>110</v>
      </c>
      <c r="C123" s="116"/>
      <c r="D123" s="116"/>
      <c r="E123" s="116"/>
      <c r="F123" s="755"/>
    </row>
    <row r="124" spans="1:6" ht="15.75" customHeight="1">
      <c r="A124" s="94" t="s">
        <v>70</v>
      </c>
      <c r="B124" s="99" t="s">
        <v>224</v>
      </c>
      <c r="C124" s="251">
        <f>SUM(C125:C132)</f>
        <v>83023</v>
      </c>
      <c r="D124" s="251">
        <f>SUM(D125:D132)</f>
        <v>83023</v>
      </c>
      <c r="E124" s="251">
        <f>SUM(E125:E132)</f>
        <v>83022</v>
      </c>
      <c r="F124" s="761">
        <f t="shared" si="1"/>
        <v>0.9999879551449599</v>
      </c>
    </row>
    <row r="125" spans="1:6" ht="15.75" customHeight="1">
      <c r="A125" s="94" t="s">
        <v>78</v>
      </c>
      <c r="B125" s="107" t="s">
        <v>219</v>
      </c>
      <c r="C125" s="116"/>
      <c r="D125" s="116"/>
      <c r="E125" s="116"/>
      <c r="F125" s="755"/>
    </row>
    <row r="126" spans="1:6" ht="15.75" customHeight="1">
      <c r="A126" s="94" t="s">
        <v>79</v>
      </c>
      <c r="B126" s="107" t="s">
        <v>225</v>
      </c>
      <c r="C126" s="116"/>
      <c r="D126" s="116"/>
      <c r="E126" s="116"/>
      <c r="F126" s="755"/>
    </row>
    <row r="127" spans="1:6" ht="15.75" customHeight="1">
      <c r="A127" s="94" t="s">
        <v>80</v>
      </c>
      <c r="B127" s="107" t="s">
        <v>124</v>
      </c>
      <c r="C127" s="116"/>
      <c r="D127" s="116"/>
      <c r="E127" s="116"/>
      <c r="F127" s="755"/>
    </row>
    <row r="128" spans="1:6" ht="15.75" customHeight="1">
      <c r="A128" s="94" t="s">
        <v>81</v>
      </c>
      <c r="B128" s="107" t="s">
        <v>125</v>
      </c>
      <c r="C128" s="129">
        <v>83023</v>
      </c>
      <c r="D128" s="129">
        <v>83023</v>
      </c>
      <c r="E128" s="129">
        <v>83022</v>
      </c>
      <c r="F128" s="762">
        <f t="shared" si="1"/>
        <v>0.9999879551449599</v>
      </c>
    </row>
    <row r="129" spans="1:6" ht="15.75" customHeight="1">
      <c r="A129" s="94" t="s">
        <v>164</v>
      </c>
      <c r="B129" s="107" t="s">
        <v>221</v>
      </c>
      <c r="C129" s="116"/>
      <c r="D129" s="116"/>
      <c r="E129" s="116"/>
      <c r="F129" s="755"/>
    </row>
    <row r="130" spans="1:6" ht="15.75" customHeight="1">
      <c r="A130" s="94" t="s">
        <v>215</v>
      </c>
      <c r="B130" s="107" t="s">
        <v>226</v>
      </c>
      <c r="C130" s="117"/>
      <c r="D130" s="117"/>
      <c r="E130" s="117"/>
      <c r="F130" s="756"/>
    </row>
    <row r="131" spans="1:6" ht="15.75" customHeight="1">
      <c r="A131" s="94" t="s">
        <v>216</v>
      </c>
      <c r="B131" s="107" t="s">
        <v>223</v>
      </c>
      <c r="C131" s="117"/>
      <c r="D131" s="117"/>
      <c r="E131" s="117"/>
      <c r="F131" s="756"/>
    </row>
    <row r="132" spans="1:6" ht="15.75" customHeight="1" thickBot="1">
      <c r="A132" s="87" t="s">
        <v>217</v>
      </c>
      <c r="B132" s="289" t="s">
        <v>227</v>
      </c>
      <c r="C132" s="130"/>
      <c r="D132" s="130"/>
      <c r="E132" s="130"/>
      <c r="F132" s="763"/>
    </row>
    <row r="133" spans="1:6" s="131" customFormat="1" ht="15.75" customHeight="1" thickBot="1">
      <c r="A133" s="106" t="s">
        <v>9</v>
      </c>
      <c r="B133" s="290" t="s">
        <v>461</v>
      </c>
      <c r="C133" s="291"/>
      <c r="D133" s="291"/>
      <c r="E133" s="291">
        <v>-133087</v>
      </c>
      <c r="F133" s="764"/>
    </row>
    <row r="134" spans="1:12" ht="15.75" customHeight="1" thickBot="1">
      <c r="A134" s="77" t="s">
        <v>10</v>
      </c>
      <c r="B134" s="125" t="s">
        <v>123</v>
      </c>
      <c r="C134" s="126">
        <f>SUM(C113,C114)</f>
        <v>5466812</v>
      </c>
      <c r="D134" s="126">
        <f>SUM(D113,D114)</f>
        <v>5061832</v>
      </c>
      <c r="E134" s="126">
        <f>SUM(E113,E114,E133)</f>
        <v>4282831</v>
      </c>
      <c r="F134" s="758">
        <f t="shared" si="1"/>
        <v>0.8461029524488367</v>
      </c>
      <c r="I134" s="103"/>
      <c r="J134" s="131"/>
      <c r="K134" s="131"/>
      <c r="L134" s="131"/>
    </row>
    <row r="135" spans="1:6" ht="12.75" customHeight="1">
      <c r="A135" s="856"/>
      <c r="B135" s="856"/>
      <c r="C135" s="856"/>
      <c r="D135" s="256"/>
      <c r="E135" s="256"/>
      <c r="F135" s="256"/>
    </row>
    <row r="136" spans="1:6" ht="15">
      <c r="A136" s="857" t="s">
        <v>126</v>
      </c>
      <c r="B136" s="857"/>
      <c r="C136" s="857"/>
      <c r="D136" s="254"/>
      <c r="E136" s="254"/>
      <c r="F136" s="254"/>
    </row>
    <row r="137" spans="1:2" ht="15" thickBot="1">
      <c r="A137" s="852"/>
      <c r="B137" s="852"/>
    </row>
    <row r="138" spans="1:6" ht="15.75" customHeight="1" thickBot="1">
      <c r="A138" s="71" t="s">
        <v>341</v>
      </c>
      <c r="B138" s="72" t="s">
        <v>342</v>
      </c>
      <c r="C138" s="73" t="s">
        <v>343</v>
      </c>
      <c r="D138" s="73" t="s">
        <v>344</v>
      </c>
      <c r="E138" s="73" t="s">
        <v>345</v>
      </c>
      <c r="F138" s="73" t="s">
        <v>346</v>
      </c>
    </row>
    <row r="139" spans="1:7" ht="39.75" customHeight="1" thickBot="1">
      <c r="A139" s="77">
        <v>1</v>
      </c>
      <c r="B139" s="125" t="s">
        <v>228</v>
      </c>
      <c r="C139" s="83">
        <f>+C56-C113</f>
        <v>-411397</v>
      </c>
      <c r="D139" s="83">
        <f>+D56-D113</f>
        <v>-503985</v>
      </c>
      <c r="E139" s="83">
        <f>+E56-E113</f>
        <v>43069</v>
      </c>
      <c r="F139" s="739">
        <f>+F56-F113</f>
        <v>0.1133151344637281</v>
      </c>
      <c r="G139" s="112"/>
    </row>
    <row r="140" spans="3:6" ht="14.25">
      <c r="C140" s="132"/>
      <c r="D140" s="132"/>
      <c r="E140" s="132"/>
      <c r="F140" s="132"/>
    </row>
    <row r="141" spans="1:6" ht="33" customHeight="1">
      <c r="A141" s="853" t="s">
        <v>229</v>
      </c>
      <c r="B141" s="853"/>
      <c r="C141" s="853"/>
      <c r="D141" s="255"/>
      <c r="E141" s="255"/>
      <c r="F141" s="255"/>
    </row>
    <row r="142" spans="1:2" ht="15" thickBot="1">
      <c r="A142" s="852"/>
      <c r="B142" s="852"/>
    </row>
    <row r="143" spans="1:6" ht="15.75" customHeight="1" thickBot="1">
      <c r="A143" s="71" t="s">
        <v>341</v>
      </c>
      <c r="B143" s="72" t="s">
        <v>342</v>
      </c>
      <c r="C143" s="73" t="s">
        <v>343</v>
      </c>
      <c r="D143" s="73" t="s">
        <v>344</v>
      </c>
      <c r="E143" s="73" t="s">
        <v>345</v>
      </c>
      <c r="F143" s="73" t="s">
        <v>346</v>
      </c>
    </row>
    <row r="144" spans="1:6" ht="15.75" customHeight="1" thickBot="1">
      <c r="A144" s="77" t="s">
        <v>3</v>
      </c>
      <c r="B144" s="125" t="s">
        <v>324</v>
      </c>
      <c r="C144" s="133">
        <f>C145-C148</f>
        <v>68684</v>
      </c>
      <c r="D144" s="133">
        <f>D145-D148</f>
        <v>68684</v>
      </c>
      <c r="E144" s="133">
        <f>E145-E148</f>
        <v>40296</v>
      </c>
      <c r="F144" s="739">
        <f>F145-F148</f>
        <v>-0.06974940105431315</v>
      </c>
    </row>
    <row r="145" spans="1:6" ht="28.5">
      <c r="A145" s="84" t="s">
        <v>82</v>
      </c>
      <c r="B145" s="85" t="s">
        <v>230</v>
      </c>
      <c r="C145" s="134">
        <f aca="true" t="shared" si="2" ref="C145:F146">+C60</f>
        <v>406997</v>
      </c>
      <c r="D145" s="134">
        <f t="shared" si="2"/>
        <v>406997</v>
      </c>
      <c r="E145" s="134">
        <f t="shared" si="2"/>
        <v>378608</v>
      </c>
      <c r="F145" s="765">
        <f t="shared" si="2"/>
        <v>0.9302476431030204</v>
      </c>
    </row>
    <row r="146" spans="1:6" ht="15.75" customHeight="1">
      <c r="A146" s="80" t="s">
        <v>231</v>
      </c>
      <c r="B146" s="88" t="s">
        <v>237</v>
      </c>
      <c r="C146" s="135">
        <f t="shared" si="2"/>
        <v>0</v>
      </c>
      <c r="D146" s="135">
        <f t="shared" si="2"/>
        <v>0</v>
      </c>
      <c r="E146" s="135">
        <f t="shared" si="2"/>
        <v>144297</v>
      </c>
      <c r="F146" s="766">
        <f t="shared" si="2"/>
        <v>0</v>
      </c>
    </row>
    <row r="147" spans="1:6" ht="15.75" customHeight="1">
      <c r="A147" s="87" t="s">
        <v>232</v>
      </c>
      <c r="B147" s="136" t="s">
        <v>233</v>
      </c>
      <c r="C147" s="137">
        <f>+C68</f>
        <v>406997</v>
      </c>
      <c r="D147" s="137">
        <f>+D68</f>
        <v>406997</v>
      </c>
      <c r="E147" s="137">
        <f>+E68</f>
        <v>234311</v>
      </c>
      <c r="F147" s="767">
        <f>+F68</f>
        <v>0.575706946242847</v>
      </c>
    </row>
    <row r="148" spans="1:6" ht="15.75" customHeight="1">
      <c r="A148" s="97" t="s">
        <v>83</v>
      </c>
      <c r="B148" s="138" t="s">
        <v>234</v>
      </c>
      <c r="C148" s="139">
        <f aca="true" t="shared" si="3" ref="C148:F149">+C114</f>
        <v>338313</v>
      </c>
      <c r="D148" s="139">
        <f t="shared" si="3"/>
        <v>338313</v>
      </c>
      <c r="E148" s="139">
        <f t="shared" si="3"/>
        <v>338312</v>
      </c>
      <c r="F148" s="768">
        <f t="shared" si="3"/>
        <v>0.9999970441573336</v>
      </c>
    </row>
    <row r="149" spans="1:6" ht="15.75" customHeight="1">
      <c r="A149" s="80" t="s">
        <v>235</v>
      </c>
      <c r="B149" s="81" t="s">
        <v>238</v>
      </c>
      <c r="C149" s="139">
        <f t="shared" si="3"/>
        <v>255290</v>
      </c>
      <c r="D149" s="139">
        <f t="shared" si="3"/>
        <v>255290</v>
      </c>
      <c r="E149" s="139">
        <f t="shared" si="3"/>
        <v>255290</v>
      </c>
      <c r="F149" s="768">
        <f t="shared" si="3"/>
        <v>1</v>
      </c>
    </row>
    <row r="150" spans="1:6" ht="15.75" customHeight="1" thickBot="1">
      <c r="A150" s="109" t="s">
        <v>236</v>
      </c>
      <c r="B150" s="140" t="s">
        <v>239</v>
      </c>
      <c r="C150" s="141">
        <f>+C124</f>
        <v>83023</v>
      </c>
      <c r="D150" s="141">
        <f>+D124</f>
        <v>83023</v>
      </c>
      <c r="E150" s="141">
        <f>+E124</f>
        <v>83022</v>
      </c>
      <c r="F150" s="769">
        <f>+F124</f>
        <v>0.9999879551449599</v>
      </c>
    </row>
  </sheetData>
  <sheetProtection/>
  <mergeCells count="9">
    <mergeCell ref="A137:B137"/>
    <mergeCell ref="A141:C141"/>
    <mergeCell ref="A142:B142"/>
    <mergeCell ref="A2:B2"/>
    <mergeCell ref="A78:C78"/>
    <mergeCell ref="A79:D79"/>
    <mergeCell ref="A80:B80"/>
    <mergeCell ref="A135:C135"/>
    <mergeCell ref="A136:C13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52" r:id="rId1"/>
  <headerFooter alignWithMargins="0">
    <oddHeader>&amp;C&amp;"Times New Roman CE,Félkövér"&amp;12
&amp;"Arial,Félkövér"Mór Városi Önkormányzat
2012. ÉVI KÖLTSÉGVETÉSÉNEK MÓDOSÍTOTT MÉRLEGE&amp;10
&amp;R&amp;"Arial,Normál" 1. melléklet
 a 15/2013. (V.2.) Önkormányzati rendelethez</oddHeader>
    <oddFooter>&amp;L&amp;D&amp;C&amp;P</oddFooter>
  </headerFooter>
  <rowBreaks count="1" manualBreakCount="1">
    <brk id="77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6.50390625" style="492" customWidth="1"/>
    <col min="2" max="2" width="49.50390625" style="492" customWidth="1"/>
    <col min="3" max="3" width="16.00390625" style="492" customWidth="1"/>
    <col min="4" max="4" width="14.875" style="492" customWidth="1"/>
    <col min="5" max="6" width="16.00390625" style="492" customWidth="1"/>
    <col min="7" max="7" width="14.00390625" style="492" customWidth="1"/>
    <col min="8" max="8" width="16.00390625" style="492" customWidth="1"/>
    <col min="9" max="16384" width="9.375" style="492" customWidth="1"/>
  </cols>
  <sheetData>
    <row r="1" spans="1:8" s="588" customFormat="1" ht="15" customHeight="1">
      <c r="A1" s="962" t="s">
        <v>881</v>
      </c>
      <c r="B1" s="962"/>
      <c r="C1" s="962"/>
      <c r="D1" s="962"/>
      <c r="E1" s="962"/>
      <c r="F1" s="962"/>
      <c r="G1" s="962"/>
      <c r="H1" s="962"/>
    </row>
    <row r="2" spans="1:8" s="588" customFormat="1" ht="15" customHeight="1">
      <c r="A2" s="968" t="s">
        <v>885</v>
      </c>
      <c r="B2" s="968"/>
      <c r="C2" s="968"/>
      <c r="D2" s="968"/>
      <c r="E2" s="968"/>
      <c r="F2" s="968"/>
      <c r="G2" s="968"/>
      <c r="H2" s="968"/>
    </row>
    <row r="3" spans="1:8" s="588" customFormat="1" ht="15" customHeight="1">
      <c r="A3" s="962"/>
      <c r="B3" s="962"/>
      <c r="C3" s="962"/>
      <c r="D3" s="962"/>
      <c r="E3" s="962"/>
      <c r="F3" s="962"/>
      <c r="G3" s="962"/>
      <c r="H3" s="962"/>
    </row>
    <row r="4" spans="1:8" ht="13.5" customHeight="1" thickBot="1">
      <c r="A4" s="978" t="s">
        <v>387</v>
      </c>
      <c r="B4" s="978"/>
      <c r="C4" s="978"/>
      <c r="D4" s="978"/>
      <c r="E4" s="978"/>
      <c r="F4" s="978"/>
      <c r="G4" s="978"/>
      <c r="H4" s="978"/>
    </row>
    <row r="5" spans="1:8" ht="13.5" customHeight="1" thickBot="1">
      <c r="A5" s="589" t="s">
        <v>341</v>
      </c>
      <c r="B5" s="589" t="s">
        <v>342</v>
      </c>
      <c r="C5" s="589" t="s">
        <v>343</v>
      </c>
      <c r="D5" s="589" t="s">
        <v>344</v>
      </c>
      <c r="E5" s="589" t="s">
        <v>345</v>
      </c>
      <c r="F5" s="589" t="s">
        <v>346</v>
      </c>
      <c r="G5" s="589" t="s">
        <v>347</v>
      </c>
      <c r="H5" s="589" t="s">
        <v>602</v>
      </c>
    </row>
    <row r="6" spans="1:8" ht="54" customHeight="1" thickBot="1" thickTop="1">
      <c r="A6" s="590" t="s">
        <v>1</v>
      </c>
      <c r="B6" s="591" t="s">
        <v>51</v>
      </c>
      <c r="C6" s="592" t="s">
        <v>664</v>
      </c>
      <c r="D6" s="592" t="s">
        <v>665</v>
      </c>
      <c r="E6" s="593" t="s">
        <v>666</v>
      </c>
      <c r="F6" s="592" t="s">
        <v>667</v>
      </c>
      <c r="G6" s="592" t="s">
        <v>665</v>
      </c>
      <c r="H6" s="593" t="s">
        <v>668</v>
      </c>
    </row>
    <row r="7" spans="1:8" s="547" customFormat="1" ht="18" customHeight="1">
      <c r="A7" s="594">
        <v>1</v>
      </c>
      <c r="B7" s="595" t="s">
        <v>738</v>
      </c>
      <c r="C7" s="598">
        <v>84968</v>
      </c>
      <c r="D7" s="596"/>
      <c r="E7" s="597">
        <f>D7+C7</f>
        <v>84968</v>
      </c>
      <c r="F7" s="598">
        <v>290434</v>
      </c>
      <c r="G7" s="596"/>
      <c r="H7" s="599">
        <f>G7+F7</f>
        <v>290434</v>
      </c>
    </row>
    <row r="8" spans="1:8" s="547" customFormat="1" ht="25.5" customHeight="1">
      <c r="A8" s="548">
        <v>2</v>
      </c>
      <c r="B8" s="600" t="s">
        <v>739</v>
      </c>
      <c r="C8" s="603">
        <v>144297</v>
      </c>
      <c r="D8" s="601"/>
      <c r="E8" s="602">
        <f>D8+C8</f>
        <v>144297</v>
      </c>
      <c r="F8" s="603"/>
      <c r="G8" s="601"/>
      <c r="H8" s="604">
        <f>G8+F8</f>
        <v>0</v>
      </c>
    </row>
    <row r="9" spans="1:8" s="547" customFormat="1" ht="22.5">
      <c r="A9" s="548">
        <v>3</v>
      </c>
      <c r="B9" s="600" t="s">
        <v>740</v>
      </c>
      <c r="C9" s="603">
        <v>112250</v>
      </c>
      <c r="D9" s="601"/>
      <c r="E9" s="602">
        <f>D9+C9</f>
        <v>112250</v>
      </c>
      <c r="F9" s="603">
        <v>13092</v>
      </c>
      <c r="G9" s="601"/>
      <c r="H9" s="604">
        <f>G9+F9</f>
        <v>13092</v>
      </c>
    </row>
    <row r="10" spans="1:8" s="547" customFormat="1" ht="18" customHeight="1">
      <c r="A10" s="548">
        <v>4</v>
      </c>
      <c r="B10" s="600" t="s">
        <v>741</v>
      </c>
      <c r="C10" s="603"/>
      <c r="D10" s="601"/>
      <c r="E10" s="602">
        <f>D10+C10</f>
        <v>0</v>
      </c>
      <c r="F10" s="603"/>
      <c r="G10" s="601"/>
      <c r="H10" s="604">
        <f>G10+F10</f>
        <v>0</v>
      </c>
    </row>
    <row r="11" spans="1:8" s="547" customFormat="1" ht="23.25" thickBot="1">
      <c r="A11" s="605">
        <v>5</v>
      </c>
      <c r="B11" s="606" t="s">
        <v>742</v>
      </c>
      <c r="C11" s="610"/>
      <c r="D11" s="608"/>
      <c r="E11" s="609"/>
      <c r="F11" s="610"/>
      <c r="G11" s="608"/>
      <c r="H11" s="611"/>
    </row>
    <row r="12" spans="1:9" s="498" customFormat="1" ht="18" customHeight="1" thickBot="1">
      <c r="A12" s="556">
        <v>6</v>
      </c>
      <c r="B12" s="612" t="s">
        <v>743</v>
      </c>
      <c r="C12" s="613">
        <f aca="true" t="shared" si="0" ref="C12:H12">+C7+C8+C9-C10-C11</f>
        <v>341515</v>
      </c>
      <c r="D12" s="613">
        <f t="shared" si="0"/>
        <v>0</v>
      </c>
      <c r="E12" s="613">
        <f t="shared" si="0"/>
        <v>341515</v>
      </c>
      <c r="F12" s="613">
        <f t="shared" si="0"/>
        <v>303526</v>
      </c>
      <c r="G12" s="613">
        <f t="shared" si="0"/>
        <v>0</v>
      </c>
      <c r="H12" s="614">
        <f t="shared" si="0"/>
        <v>303526</v>
      </c>
      <c r="I12" s="615"/>
    </row>
    <row r="13" spans="1:8" s="547" customFormat="1" ht="18" customHeight="1">
      <c r="A13" s="543">
        <v>7</v>
      </c>
      <c r="B13" s="616" t="s">
        <v>744</v>
      </c>
      <c r="C13" s="619">
        <v>1895</v>
      </c>
      <c r="D13" s="617"/>
      <c r="E13" s="618">
        <f>D13+C13</f>
        <v>1895</v>
      </c>
      <c r="F13" s="619">
        <v>-4680</v>
      </c>
      <c r="G13" s="617"/>
      <c r="H13" s="620">
        <f>G13+F13</f>
        <v>-4680</v>
      </c>
    </row>
    <row r="14" spans="1:8" s="547" customFormat="1" ht="18" customHeight="1" thickBot="1">
      <c r="A14" s="552">
        <v>8</v>
      </c>
      <c r="B14" s="621" t="s">
        <v>745</v>
      </c>
      <c r="C14" s="554"/>
      <c r="D14" s="622"/>
      <c r="E14" s="623">
        <f>D14+C14</f>
        <v>0</v>
      </c>
      <c r="F14" s="624"/>
      <c r="G14" s="622"/>
      <c r="H14" s="625">
        <f>G14+F14</f>
        <v>0</v>
      </c>
    </row>
    <row r="15" spans="1:9" s="547" customFormat="1" ht="27" customHeight="1" thickBot="1">
      <c r="A15" s="556">
        <v>9</v>
      </c>
      <c r="B15" s="626" t="s">
        <v>746</v>
      </c>
      <c r="C15" s="613">
        <f aca="true" t="shared" si="1" ref="C15:H15">+C12+C13+C14</f>
        <v>343410</v>
      </c>
      <c r="D15" s="613">
        <f t="shared" si="1"/>
        <v>0</v>
      </c>
      <c r="E15" s="613">
        <f t="shared" si="1"/>
        <v>343410</v>
      </c>
      <c r="F15" s="613">
        <f t="shared" si="1"/>
        <v>298846</v>
      </c>
      <c r="G15" s="613">
        <f t="shared" si="1"/>
        <v>0</v>
      </c>
      <c r="H15" s="614">
        <f t="shared" si="1"/>
        <v>298846</v>
      </c>
      <c r="I15" s="627"/>
    </row>
    <row r="16" spans="1:8" s="547" customFormat="1" ht="28.5" customHeight="1">
      <c r="A16" s="605">
        <v>10</v>
      </c>
      <c r="B16" s="628" t="s">
        <v>747</v>
      </c>
      <c r="C16" s="607"/>
      <c r="D16" s="608"/>
      <c r="E16" s="609">
        <f>D16+C16</f>
        <v>0</v>
      </c>
      <c r="F16" s="610"/>
      <c r="G16" s="608"/>
      <c r="H16" s="611">
        <f>G16+F16</f>
        <v>0</v>
      </c>
    </row>
    <row r="17" spans="1:8" s="547" customFormat="1" ht="28.5" customHeight="1" thickBot="1">
      <c r="A17" s="605">
        <v>11</v>
      </c>
      <c r="B17" s="628" t="s">
        <v>748</v>
      </c>
      <c r="C17" s="607"/>
      <c r="D17" s="608"/>
      <c r="E17" s="609"/>
      <c r="F17" s="610"/>
      <c r="G17" s="608"/>
      <c r="H17" s="611"/>
    </row>
    <row r="18" spans="1:9" s="498" customFormat="1" ht="18" customHeight="1" thickBot="1">
      <c r="A18" s="556">
        <v>12</v>
      </c>
      <c r="B18" s="612" t="s">
        <v>749</v>
      </c>
      <c r="C18" s="496">
        <f aca="true" t="shared" si="2" ref="C18:H18">+C15+C16+C17</f>
        <v>343410</v>
      </c>
      <c r="D18" s="496">
        <f t="shared" si="2"/>
        <v>0</v>
      </c>
      <c r="E18" s="496">
        <f t="shared" si="2"/>
        <v>343410</v>
      </c>
      <c r="F18" s="496">
        <f t="shared" si="2"/>
        <v>298846</v>
      </c>
      <c r="G18" s="496">
        <f t="shared" si="2"/>
        <v>0</v>
      </c>
      <c r="H18" s="629">
        <f t="shared" si="2"/>
        <v>298846</v>
      </c>
      <c r="I18" s="615"/>
    </row>
    <row r="19" spans="1:8" s="547" customFormat="1" ht="33.75">
      <c r="A19" s="543">
        <v>13</v>
      </c>
      <c r="B19" s="630" t="s">
        <v>750</v>
      </c>
      <c r="C19" s="545"/>
      <c r="D19" s="617"/>
      <c r="E19" s="618">
        <f>D19+C19</f>
        <v>0</v>
      </c>
      <c r="F19" s="619"/>
      <c r="G19" s="617"/>
      <c r="H19" s="620">
        <f>G19+F19</f>
        <v>0</v>
      </c>
    </row>
    <row r="20" spans="1:8" s="547" customFormat="1" ht="18" customHeight="1">
      <c r="A20" s="548">
        <v>14</v>
      </c>
      <c r="B20" s="600" t="s">
        <v>751</v>
      </c>
      <c r="C20" s="603">
        <v>315412</v>
      </c>
      <c r="D20" s="601"/>
      <c r="E20" s="602">
        <f>D20+C20</f>
        <v>315412</v>
      </c>
      <c r="F20" s="603">
        <v>277985</v>
      </c>
      <c r="G20" s="601"/>
      <c r="H20" s="604">
        <f>G20+F20</f>
        <v>277985</v>
      </c>
    </row>
    <row r="21" spans="1:8" s="547" customFormat="1" ht="18" customHeight="1" thickBot="1">
      <c r="A21" s="631">
        <v>15</v>
      </c>
      <c r="B21" s="632" t="s">
        <v>752</v>
      </c>
      <c r="C21" s="635">
        <v>27998</v>
      </c>
      <c r="D21" s="633"/>
      <c r="E21" s="634">
        <f>D21+C21</f>
        <v>27998</v>
      </c>
      <c r="F21" s="635">
        <v>20861</v>
      </c>
      <c r="G21" s="633"/>
      <c r="H21" s="636">
        <f>G21+F21</f>
        <v>20861</v>
      </c>
    </row>
    <row r="27" ht="12.75" customHeight="1"/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&amp;R&amp;"Arial,Normál"28. melléklet
a 15/2013. (V.2.) Önkormányzati rendelethez</oddHeader>
    <oddFooter>&amp;L&amp;D&amp;C&amp;P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4.875" style="487" customWidth="1"/>
    <col min="2" max="2" width="5.625" style="492" customWidth="1"/>
    <col min="3" max="3" width="62.375" style="492" customWidth="1"/>
    <col min="4" max="4" width="16.375" style="492" customWidth="1"/>
    <col min="5" max="5" width="12.875" style="492" customWidth="1"/>
    <col min="6" max="6" width="16.00390625" style="492" customWidth="1"/>
    <col min="7" max="7" width="14.875" style="492" customWidth="1"/>
    <col min="8" max="8" width="12.875" style="492" customWidth="1"/>
    <col min="9" max="9" width="16.00390625" style="492" customWidth="1"/>
    <col min="10" max="16384" width="9.375" style="492" customWidth="1"/>
  </cols>
  <sheetData>
    <row r="1" spans="1:9" s="484" customFormat="1" ht="15" customHeight="1">
      <c r="A1" s="962" t="s">
        <v>881</v>
      </c>
      <c r="B1" s="962"/>
      <c r="C1" s="962"/>
      <c r="D1" s="962"/>
      <c r="E1" s="962"/>
      <c r="F1" s="962"/>
      <c r="G1" s="962"/>
      <c r="H1" s="962"/>
      <c r="I1" s="962"/>
    </row>
    <row r="2" spans="1:9" s="484" customFormat="1" ht="15" customHeight="1">
      <c r="A2" s="968" t="s">
        <v>886</v>
      </c>
      <c r="B2" s="968"/>
      <c r="C2" s="968"/>
      <c r="D2" s="968"/>
      <c r="E2" s="968"/>
      <c r="F2" s="968"/>
      <c r="G2" s="968"/>
      <c r="H2" s="968"/>
      <c r="I2" s="968"/>
    </row>
    <row r="3" spans="1:9" s="484" customFormat="1" ht="15" customHeight="1">
      <c r="A3" s="963"/>
      <c r="B3" s="963"/>
      <c r="C3" s="963"/>
      <c r="D3" s="963"/>
      <c r="E3" s="963"/>
      <c r="F3" s="963"/>
      <c r="G3" s="963"/>
      <c r="H3" s="963"/>
      <c r="I3" s="963"/>
    </row>
    <row r="4" spans="2:9" ht="13.5" customHeight="1" thickBot="1">
      <c r="B4" s="978" t="s">
        <v>387</v>
      </c>
      <c r="C4" s="978"/>
      <c r="D4" s="978"/>
      <c r="E4" s="978"/>
      <c r="F4" s="978"/>
      <c r="G4" s="978"/>
      <c r="H4" s="978"/>
      <c r="I4" s="978"/>
    </row>
    <row r="5" spans="1:9" ht="13.5" customHeight="1" thickBot="1">
      <c r="A5" s="979"/>
      <c r="B5" s="540" t="s">
        <v>341</v>
      </c>
      <c r="C5" s="540" t="s">
        <v>342</v>
      </c>
      <c r="D5" s="540" t="s">
        <v>343</v>
      </c>
      <c r="E5" s="540" t="s">
        <v>344</v>
      </c>
      <c r="F5" s="540" t="s">
        <v>345</v>
      </c>
      <c r="G5" s="540" t="s">
        <v>346</v>
      </c>
      <c r="H5" s="540" t="s">
        <v>347</v>
      </c>
      <c r="I5" s="540" t="s">
        <v>602</v>
      </c>
    </row>
    <row r="6" spans="1:9" ht="49.5" customHeight="1" thickBot="1">
      <c r="A6" s="980"/>
      <c r="B6" s="637" t="s">
        <v>1</v>
      </c>
      <c r="C6" s="638" t="s">
        <v>51</v>
      </c>
      <c r="D6" s="639" t="s">
        <v>664</v>
      </c>
      <c r="E6" s="640" t="s">
        <v>665</v>
      </c>
      <c r="F6" s="641" t="s">
        <v>666</v>
      </c>
      <c r="G6" s="642" t="s">
        <v>667</v>
      </c>
      <c r="H6" s="640" t="s">
        <v>665</v>
      </c>
      <c r="I6" s="641" t="s">
        <v>668</v>
      </c>
    </row>
    <row r="7" spans="1:9" s="547" customFormat="1" ht="24" customHeight="1">
      <c r="A7" s="643" t="s">
        <v>3</v>
      </c>
      <c r="B7" s="644">
        <v>1</v>
      </c>
      <c r="C7" s="645" t="s">
        <v>753</v>
      </c>
      <c r="D7" s="646"/>
      <c r="E7" s="501"/>
      <c r="F7" s="647">
        <f>D7+E7</f>
        <v>0</v>
      </c>
      <c r="G7" s="646"/>
      <c r="H7" s="521"/>
      <c r="I7" s="648">
        <f>G7+H7</f>
        <v>0</v>
      </c>
    </row>
    <row r="8" spans="1:9" s="547" customFormat="1" ht="24" customHeight="1">
      <c r="A8" s="643" t="s">
        <v>4</v>
      </c>
      <c r="B8" s="649">
        <v>2</v>
      </c>
      <c r="C8" s="650" t="s">
        <v>754</v>
      </c>
      <c r="D8" s="651"/>
      <c r="E8" s="512"/>
      <c r="F8" s="652">
        <f aca="true" t="shared" si="0" ref="F8:F20">D8+E8</f>
        <v>0</v>
      </c>
      <c r="G8" s="651"/>
      <c r="H8" s="512"/>
      <c r="I8" s="653">
        <f aca="true" t="shared" si="1" ref="I8:I20">G8+H8</f>
        <v>0</v>
      </c>
    </row>
    <row r="9" spans="1:9" s="498" customFormat="1" ht="24" customHeight="1" thickBot="1">
      <c r="A9" s="643" t="s">
        <v>5</v>
      </c>
      <c r="B9" s="654">
        <v>3</v>
      </c>
      <c r="C9" s="655" t="s">
        <v>755</v>
      </c>
      <c r="D9" s="656"/>
      <c r="E9" s="531"/>
      <c r="F9" s="657">
        <f t="shared" si="0"/>
        <v>0</v>
      </c>
      <c r="G9" s="656"/>
      <c r="H9" s="531"/>
      <c r="I9" s="658">
        <f t="shared" si="1"/>
        <v>0</v>
      </c>
    </row>
    <row r="10" spans="1:9" s="547" customFormat="1" ht="24" customHeight="1" thickBot="1">
      <c r="A10" s="643" t="s">
        <v>6</v>
      </c>
      <c r="B10" s="659" t="s">
        <v>613</v>
      </c>
      <c r="C10" s="660" t="s">
        <v>756</v>
      </c>
      <c r="D10" s="661">
        <f aca="true" t="shared" si="2" ref="D10:I10">+D7+D8+D9</f>
        <v>0</v>
      </c>
      <c r="E10" s="662">
        <f t="shared" si="2"/>
        <v>0</v>
      </c>
      <c r="F10" s="663">
        <f t="shared" si="2"/>
        <v>0</v>
      </c>
      <c r="G10" s="661">
        <f t="shared" si="2"/>
        <v>0</v>
      </c>
      <c r="H10" s="662">
        <f t="shared" si="2"/>
        <v>0</v>
      </c>
      <c r="I10" s="664">
        <f t="shared" si="2"/>
        <v>0</v>
      </c>
    </row>
    <row r="11" spans="1:9" s="547" customFormat="1" ht="24" customHeight="1">
      <c r="A11" s="643" t="s">
        <v>7</v>
      </c>
      <c r="B11" s="665">
        <v>4</v>
      </c>
      <c r="C11" s="666" t="s">
        <v>757</v>
      </c>
      <c r="D11" s="667"/>
      <c r="E11" s="561"/>
      <c r="F11" s="668">
        <f t="shared" si="0"/>
        <v>0</v>
      </c>
      <c r="G11" s="667"/>
      <c r="H11" s="561"/>
      <c r="I11" s="669">
        <f t="shared" si="1"/>
        <v>0</v>
      </c>
    </row>
    <row r="12" spans="1:9" s="547" customFormat="1" ht="24" customHeight="1">
      <c r="A12" s="643" t="s">
        <v>8</v>
      </c>
      <c r="B12" s="649">
        <v>5</v>
      </c>
      <c r="C12" s="650" t="s">
        <v>758</v>
      </c>
      <c r="D12" s="651"/>
      <c r="E12" s="512"/>
      <c r="F12" s="652">
        <f t="shared" si="0"/>
        <v>0</v>
      </c>
      <c r="G12" s="651"/>
      <c r="H12" s="512"/>
      <c r="I12" s="653">
        <f t="shared" si="1"/>
        <v>0</v>
      </c>
    </row>
    <row r="13" spans="1:9" s="498" customFormat="1" ht="24" customHeight="1" thickBot="1">
      <c r="A13" s="643" t="s">
        <v>9</v>
      </c>
      <c r="B13" s="654">
        <v>6</v>
      </c>
      <c r="C13" s="670" t="s">
        <v>759</v>
      </c>
      <c r="D13" s="656"/>
      <c r="E13" s="531"/>
      <c r="F13" s="657">
        <f t="shared" si="0"/>
        <v>0</v>
      </c>
      <c r="G13" s="656"/>
      <c r="H13" s="531"/>
      <c r="I13" s="658">
        <f t="shared" si="1"/>
        <v>0</v>
      </c>
    </row>
    <row r="14" spans="1:9" s="547" customFormat="1" ht="21" customHeight="1" thickBot="1">
      <c r="A14" s="643" t="s">
        <v>10</v>
      </c>
      <c r="B14" s="659" t="s">
        <v>610</v>
      </c>
      <c r="C14" s="671" t="s">
        <v>760</v>
      </c>
      <c r="D14" s="661">
        <f aca="true" t="shared" si="3" ref="D14:I14">+D11+D12+D13</f>
        <v>0</v>
      </c>
      <c r="E14" s="662">
        <f t="shared" si="3"/>
        <v>0</v>
      </c>
      <c r="F14" s="663">
        <f t="shared" si="3"/>
        <v>0</v>
      </c>
      <c r="G14" s="661">
        <f t="shared" si="3"/>
        <v>0</v>
      </c>
      <c r="H14" s="662">
        <f t="shared" si="3"/>
        <v>0</v>
      </c>
      <c r="I14" s="664">
        <f t="shared" si="3"/>
        <v>0</v>
      </c>
    </row>
    <row r="15" spans="1:9" s="498" customFormat="1" ht="22.5" customHeight="1" thickBot="1">
      <c r="A15" s="643" t="s">
        <v>11</v>
      </c>
      <c r="B15" s="659" t="s">
        <v>611</v>
      </c>
      <c r="C15" s="671" t="s">
        <v>761</v>
      </c>
      <c r="D15" s="661">
        <f aca="true" t="shared" si="4" ref="D15:I15">+D10-D14</f>
        <v>0</v>
      </c>
      <c r="E15" s="662">
        <f t="shared" si="4"/>
        <v>0</v>
      </c>
      <c r="F15" s="663">
        <f t="shared" si="4"/>
        <v>0</v>
      </c>
      <c r="G15" s="661">
        <f t="shared" si="4"/>
        <v>0</v>
      </c>
      <c r="H15" s="662">
        <f t="shared" si="4"/>
        <v>0</v>
      </c>
      <c r="I15" s="664">
        <f t="shared" si="4"/>
        <v>0</v>
      </c>
    </row>
    <row r="16" spans="1:9" ht="18.75" customHeight="1">
      <c r="A16" s="672" t="s">
        <v>12</v>
      </c>
      <c r="B16" s="665">
        <v>7</v>
      </c>
      <c r="C16" s="673" t="s">
        <v>762</v>
      </c>
      <c r="D16" s="674"/>
      <c r="E16" s="675"/>
      <c r="F16" s="668">
        <f t="shared" si="0"/>
        <v>0</v>
      </c>
      <c r="G16" s="674"/>
      <c r="H16" s="675"/>
      <c r="I16" s="669">
        <f t="shared" si="1"/>
        <v>0</v>
      </c>
    </row>
    <row r="17" spans="1:9" ht="28.5" customHeight="1">
      <c r="A17" s="672" t="s">
        <v>13</v>
      </c>
      <c r="B17" s="649">
        <v>8</v>
      </c>
      <c r="C17" s="676" t="s">
        <v>763</v>
      </c>
      <c r="D17" s="677"/>
      <c r="E17" s="678"/>
      <c r="F17" s="652">
        <f t="shared" si="0"/>
        <v>0</v>
      </c>
      <c r="G17" s="677"/>
      <c r="H17" s="678"/>
      <c r="I17" s="653">
        <f t="shared" si="1"/>
        <v>0</v>
      </c>
    </row>
    <row r="18" spans="1:9" ht="28.5" customHeight="1" thickBot="1">
      <c r="A18" s="672" t="s">
        <v>14</v>
      </c>
      <c r="B18" s="654">
        <v>9</v>
      </c>
      <c r="C18" s="679" t="s">
        <v>764</v>
      </c>
      <c r="D18" s="680"/>
      <c r="E18" s="681"/>
      <c r="F18" s="657">
        <f t="shared" si="0"/>
        <v>0</v>
      </c>
      <c r="G18" s="680"/>
      <c r="H18" s="681"/>
      <c r="I18" s="658">
        <f t="shared" si="1"/>
        <v>0</v>
      </c>
    </row>
    <row r="19" spans="1:9" ht="23.25" customHeight="1" thickBot="1">
      <c r="A19" s="672" t="s">
        <v>15</v>
      </c>
      <c r="B19" s="659" t="s">
        <v>612</v>
      </c>
      <c r="C19" s="682" t="s">
        <v>765</v>
      </c>
      <c r="D19" s="519">
        <f aca="true" t="shared" si="5" ref="D19:I19">+D15-D16-D17+D18</f>
        <v>0</v>
      </c>
      <c r="E19" s="495">
        <f t="shared" si="5"/>
        <v>0</v>
      </c>
      <c r="F19" s="683">
        <f t="shared" si="5"/>
        <v>0</v>
      </c>
      <c r="G19" s="519">
        <f t="shared" si="5"/>
        <v>0</v>
      </c>
      <c r="H19" s="495">
        <f t="shared" si="5"/>
        <v>0</v>
      </c>
      <c r="I19" s="684">
        <f t="shared" si="5"/>
        <v>0</v>
      </c>
    </row>
    <row r="20" spans="1:9" ht="17.25" customHeight="1" thickBot="1">
      <c r="A20" s="672" t="s">
        <v>16</v>
      </c>
      <c r="B20" s="659" t="s">
        <v>614</v>
      </c>
      <c r="C20" s="682" t="s">
        <v>766</v>
      </c>
      <c r="D20" s="685"/>
      <c r="E20" s="686"/>
      <c r="F20" s="687">
        <f t="shared" si="0"/>
        <v>0</v>
      </c>
      <c r="G20" s="685"/>
      <c r="H20" s="686"/>
      <c r="I20" s="688">
        <f t="shared" si="1"/>
        <v>0</v>
      </c>
    </row>
    <row r="21" spans="1:9" ht="17.25" customHeight="1" thickBot="1">
      <c r="A21" s="689" t="s">
        <v>17</v>
      </c>
      <c r="B21" s="659" t="s">
        <v>767</v>
      </c>
      <c r="C21" s="682" t="s">
        <v>768</v>
      </c>
      <c r="D21" s="690">
        <f aca="true" t="shared" si="6" ref="D21:I21">+D15-D17-D18-D20</f>
        <v>0</v>
      </c>
      <c r="E21" s="691">
        <f t="shared" si="6"/>
        <v>0</v>
      </c>
      <c r="F21" s="692">
        <f t="shared" si="6"/>
        <v>0</v>
      </c>
      <c r="G21" s="690">
        <f t="shared" si="6"/>
        <v>0</v>
      </c>
      <c r="H21" s="691">
        <f t="shared" si="6"/>
        <v>0</v>
      </c>
      <c r="I21" s="693">
        <f t="shared" si="6"/>
        <v>0</v>
      </c>
    </row>
    <row r="22" ht="12.75" customHeight="1"/>
  </sheetData>
  <sheetProtection/>
  <mergeCells count="5">
    <mergeCell ref="A1:I1"/>
    <mergeCell ref="A2:I2"/>
    <mergeCell ref="A3:I3"/>
    <mergeCell ref="B4:I4"/>
    <mergeCell ref="A5:A6"/>
  </mergeCells>
  <printOptions horizontalCentered="1"/>
  <pageMargins left="0.5905511811023623" right="0.5905511811023623" top="0.7874015748031497" bottom="0.7874015748031497" header="0.7874015748031497" footer="0.7874015748031497"/>
  <pageSetup horizontalDpi="300" verticalDpi="300" orientation="landscape" paperSize="9" scale="86" r:id="rId1"/>
  <headerFooter alignWithMargins="0">
    <oddHeader>&amp;R&amp;"Arial,Normál"29. melléklet
a 15/2013. (V.2.) Önkormányzati rendelethez</oddHeader>
    <oddFooter>&amp;L&amp;D&amp;C&amp;P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4.875" style="694" customWidth="1"/>
    <col min="2" max="2" width="7.875" style="696" customWidth="1"/>
    <col min="3" max="5" width="9.375" style="696" customWidth="1"/>
    <col min="6" max="6" width="30.875" style="696" customWidth="1"/>
    <col min="7" max="9" width="21.875" style="696" customWidth="1"/>
    <col min="10" max="16384" width="9.375" style="696" customWidth="1"/>
  </cols>
  <sheetData>
    <row r="1" spans="2:9" ht="15.75">
      <c r="B1" s="1006" t="s">
        <v>887</v>
      </c>
      <c r="C1" s="1006"/>
      <c r="D1" s="1006"/>
      <c r="E1" s="1006"/>
      <c r="F1" s="1006"/>
      <c r="G1" s="1006"/>
      <c r="H1" s="1006"/>
      <c r="I1" s="1006"/>
    </row>
    <row r="2" spans="2:9" ht="15.75">
      <c r="B2" s="1006" t="s">
        <v>769</v>
      </c>
      <c r="C2" s="1006"/>
      <c r="D2" s="1006"/>
      <c r="E2" s="1006"/>
      <c r="F2" s="1006"/>
      <c r="G2" s="1006"/>
      <c r="H2" s="1006"/>
      <c r="I2" s="1006"/>
    </row>
    <row r="3" spans="2:9" ht="15.75">
      <c r="B3" s="1006" t="s">
        <v>824</v>
      </c>
      <c r="C3" s="1006"/>
      <c r="D3" s="1006"/>
      <c r="E3" s="1006"/>
      <c r="F3" s="1006"/>
      <c r="G3" s="1006"/>
      <c r="H3" s="1006"/>
      <c r="I3" s="1006"/>
    </row>
    <row r="4" spans="2:9" ht="15.75">
      <c r="B4" s="695"/>
      <c r="C4" s="695"/>
      <c r="D4" s="695"/>
      <c r="E4" s="695"/>
      <c r="F4" s="695"/>
      <c r="G4" s="695"/>
      <c r="H4" s="697"/>
      <c r="I4" s="697"/>
    </row>
    <row r="5" spans="2:9" ht="16.5" customHeight="1">
      <c r="B5" s="1007"/>
      <c r="C5" s="1007"/>
      <c r="D5" s="1007"/>
      <c r="E5" s="1007"/>
      <c r="F5" s="1007"/>
      <c r="G5" s="1007"/>
      <c r="H5" s="1007"/>
      <c r="I5" s="1007"/>
    </row>
    <row r="6" spans="2:9" ht="15.75">
      <c r="B6" s="698"/>
      <c r="C6" s="698"/>
      <c r="D6" s="695"/>
      <c r="E6" s="695"/>
      <c r="F6" s="695"/>
      <c r="G6" s="695"/>
      <c r="H6" s="697"/>
      <c r="I6" s="697"/>
    </row>
    <row r="7" spans="2:9" ht="15.75" thickBot="1">
      <c r="B7" s="698"/>
      <c r="C7" s="698"/>
      <c r="D7" s="698"/>
      <c r="E7" s="698"/>
      <c r="F7" s="698"/>
      <c r="G7" s="699"/>
      <c r="H7" s="697"/>
      <c r="I7" s="700" t="s">
        <v>387</v>
      </c>
    </row>
    <row r="8" spans="1:9" ht="13.5" thickBot="1">
      <c r="A8" s="1008"/>
      <c r="B8" s="998" t="s">
        <v>341</v>
      </c>
      <c r="C8" s="998"/>
      <c r="D8" s="998"/>
      <c r="E8" s="998"/>
      <c r="F8" s="998"/>
      <c r="G8" s="701" t="s">
        <v>342</v>
      </c>
      <c r="H8" s="702" t="s">
        <v>343</v>
      </c>
      <c r="I8" s="701" t="s">
        <v>344</v>
      </c>
    </row>
    <row r="9" spans="1:9" ht="18" customHeight="1">
      <c r="A9" s="1009"/>
      <c r="B9" s="999" t="s">
        <v>770</v>
      </c>
      <c r="C9" s="1001" t="s">
        <v>51</v>
      </c>
      <c r="D9" s="1001"/>
      <c r="E9" s="1001"/>
      <c r="F9" s="1001"/>
      <c r="G9" s="703" t="s">
        <v>825</v>
      </c>
      <c r="H9" s="703" t="s">
        <v>826</v>
      </c>
      <c r="I9" s="703" t="s">
        <v>380</v>
      </c>
    </row>
    <row r="10" spans="1:9" ht="18" customHeight="1">
      <c r="A10" s="1010"/>
      <c r="B10" s="1000"/>
      <c r="C10" s="1002"/>
      <c r="D10" s="1002"/>
      <c r="E10" s="1002"/>
      <c r="F10" s="1002"/>
      <c r="G10" s="704" t="s">
        <v>608</v>
      </c>
      <c r="H10" s="704" t="s">
        <v>608</v>
      </c>
      <c r="I10" s="704" t="s">
        <v>771</v>
      </c>
    </row>
    <row r="11" spans="1:9" ht="16.5" customHeight="1">
      <c r="A11" s="705" t="s">
        <v>3</v>
      </c>
      <c r="B11" s="1005" t="s">
        <v>772</v>
      </c>
      <c r="C11" s="982"/>
      <c r="D11" s="982"/>
      <c r="E11" s="982"/>
      <c r="F11" s="983"/>
      <c r="G11" s="708"/>
      <c r="H11" s="708"/>
      <c r="I11" s="708"/>
    </row>
    <row r="12" spans="1:9" s="711" customFormat="1" ht="15.75">
      <c r="A12" s="705" t="s">
        <v>4</v>
      </c>
      <c r="B12" s="709" t="s">
        <v>773</v>
      </c>
      <c r="C12" s="985" t="s">
        <v>774</v>
      </c>
      <c r="D12" s="985"/>
      <c r="E12" s="985"/>
      <c r="F12" s="986"/>
      <c r="G12" s="710">
        <v>32725</v>
      </c>
      <c r="H12" s="710">
        <v>33124</v>
      </c>
      <c r="I12" s="710">
        <v>32675</v>
      </c>
    </row>
    <row r="13" spans="1:9" s="711" customFormat="1" ht="15.75">
      <c r="A13" s="705" t="s">
        <v>5</v>
      </c>
      <c r="B13" s="709" t="s">
        <v>775</v>
      </c>
      <c r="C13" s="985" t="s">
        <v>776</v>
      </c>
      <c r="D13" s="985"/>
      <c r="E13" s="985"/>
      <c r="F13" s="986"/>
      <c r="G13" s="710">
        <f>SUM(G14:G15)</f>
        <v>19394</v>
      </c>
      <c r="H13" s="710">
        <f>SUM(H14:H16)</f>
        <v>19394</v>
      </c>
      <c r="I13" s="710">
        <f>SUM(I14:I16)</f>
        <v>17383</v>
      </c>
    </row>
    <row r="14" spans="1:9" ht="15">
      <c r="A14" s="705" t="s">
        <v>6</v>
      </c>
      <c r="B14" s="712" t="s">
        <v>88</v>
      </c>
      <c r="C14" s="982" t="s">
        <v>777</v>
      </c>
      <c r="D14" s="982"/>
      <c r="E14" s="982"/>
      <c r="F14" s="983"/>
      <c r="G14" s="713">
        <v>16068</v>
      </c>
      <c r="H14" s="713">
        <v>16068</v>
      </c>
      <c r="I14" s="713">
        <v>16068</v>
      </c>
    </row>
    <row r="15" spans="1:9" ht="15">
      <c r="A15" s="705" t="s">
        <v>7</v>
      </c>
      <c r="B15" s="712" t="s">
        <v>89</v>
      </c>
      <c r="C15" s="982" t="s">
        <v>778</v>
      </c>
      <c r="D15" s="982"/>
      <c r="E15" s="982"/>
      <c r="F15" s="983"/>
      <c r="G15" s="713">
        <v>3326</v>
      </c>
      <c r="H15" s="713">
        <v>3326</v>
      </c>
      <c r="I15" s="713">
        <v>1315</v>
      </c>
    </row>
    <row r="16" spans="1:9" ht="15">
      <c r="A16" s="705" t="s">
        <v>8</v>
      </c>
      <c r="B16" s="712" t="s">
        <v>90</v>
      </c>
      <c r="C16" s="706" t="s">
        <v>779</v>
      </c>
      <c r="D16" s="706"/>
      <c r="E16" s="706"/>
      <c r="F16" s="707"/>
      <c r="G16" s="713"/>
      <c r="H16" s="713"/>
      <c r="I16" s="713"/>
    </row>
    <row r="17" spans="1:9" s="711" customFormat="1" ht="15.75">
      <c r="A17" s="705" t="s">
        <v>9</v>
      </c>
      <c r="B17" s="714" t="s">
        <v>610</v>
      </c>
      <c r="C17" s="985" t="s">
        <v>780</v>
      </c>
      <c r="D17" s="985"/>
      <c r="E17" s="985"/>
      <c r="F17" s="986"/>
      <c r="G17" s="710">
        <f>SUM(G18:G19)</f>
        <v>154014</v>
      </c>
      <c r="H17" s="710">
        <f>SUM(H18:H19)</f>
        <v>162244</v>
      </c>
      <c r="I17" s="710">
        <f>SUM(I18:I19)</f>
        <v>160558</v>
      </c>
    </row>
    <row r="18" spans="1:9" ht="15">
      <c r="A18" s="705" t="s">
        <v>10</v>
      </c>
      <c r="B18" s="712" t="s">
        <v>3</v>
      </c>
      <c r="C18" s="981" t="s">
        <v>781</v>
      </c>
      <c r="D18" s="982"/>
      <c r="E18" s="982"/>
      <c r="F18" s="983"/>
      <c r="G18" s="713">
        <v>154014</v>
      </c>
      <c r="H18" s="713">
        <v>154014</v>
      </c>
      <c r="I18" s="713">
        <v>152328</v>
      </c>
    </row>
    <row r="19" spans="1:9" ht="15">
      <c r="A19" s="705" t="s">
        <v>11</v>
      </c>
      <c r="B19" s="712" t="s">
        <v>4</v>
      </c>
      <c r="C19" s="1003" t="s">
        <v>44</v>
      </c>
      <c r="D19" s="1003"/>
      <c r="E19" s="1003"/>
      <c r="F19" s="1004"/>
      <c r="G19" s="713"/>
      <c r="H19" s="713">
        <v>8230</v>
      </c>
      <c r="I19" s="713">
        <v>8230</v>
      </c>
    </row>
    <row r="20" spans="1:9" s="711" customFormat="1" ht="15.75">
      <c r="A20" s="705" t="s">
        <v>12</v>
      </c>
      <c r="B20" s="714" t="s">
        <v>612</v>
      </c>
      <c r="C20" s="984" t="s">
        <v>782</v>
      </c>
      <c r="D20" s="985"/>
      <c r="E20" s="985"/>
      <c r="F20" s="986"/>
      <c r="G20" s="710">
        <f>SUM(G21)</f>
        <v>1074</v>
      </c>
      <c r="H20" s="710">
        <f>SUM(H21:H22)</f>
        <v>5958</v>
      </c>
      <c r="I20" s="710">
        <f>SUM(I21:I22)</f>
        <v>4564</v>
      </c>
    </row>
    <row r="21" spans="1:9" ht="15">
      <c r="A21" s="705" t="s">
        <v>13</v>
      </c>
      <c r="B21" s="715" t="s">
        <v>64</v>
      </c>
      <c r="C21" s="981" t="s">
        <v>783</v>
      </c>
      <c r="D21" s="982"/>
      <c r="E21" s="982"/>
      <c r="F21" s="983"/>
      <c r="G21" s="713">
        <v>1074</v>
      </c>
      <c r="H21" s="713">
        <v>5958</v>
      </c>
      <c r="I21" s="713">
        <v>4564</v>
      </c>
    </row>
    <row r="22" spans="1:9" ht="15">
      <c r="A22" s="705" t="s">
        <v>14</v>
      </c>
      <c r="B22" s="715" t="s">
        <v>65</v>
      </c>
      <c r="C22" s="981" t="s">
        <v>784</v>
      </c>
      <c r="D22" s="982"/>
      <c r="E22" s="982"/>
      <c r="F22" s="983"/>
      <c r="G22" s="713"/>
      <c r="H22" s="713"/>
      <c r="I22" s="713"/>
    </row>
    <row r="23" spans="1:9" s="711" customFormat="1" ht="15.75">
      <c r="A23" s="705" t="s">
        <v>15</v>
      </c>
      <c r="B23" s="714" t="s">
        <v>785</v>
      </c>
      <c r="C23" s="984" t="s">
        <v>732</v>
      </c>
      <c r="D23" s="985"/>
      <c r="E23" s="985"/>
      <c r="F23" s="986"/>
      <c r="G23" s="710"/>
      <c r="H23" s="710">
        <v>8469</v>
      </c>
      <c r="I23" s="710">
        <v>8469</v>
      </c>
    </row>
    <row r="24" spans="1:9" s="718" customFormat="1" ht="15.75">
      <c r="A24" s="705" t="s">
        <v>16</v>
      </c>
      <c r="B24" s="716" t="s">
        <v>786</v>
      </c>
      <c r="C24" s="992" t="s">
        <v>601</v>
      </c>
      <c r="D24" s="992"/>
      <c r="E24" s="992"/>
      <c r="F24" s="993"/>
      <c r="G24" s="717">
        <v>200639</v>
      </c>
      <c r="H24" s="717">
        <v>196180</v>
      </c>
      <c r="I24" s="717">
        <v>195677</v>
      </c>
    </row>
    <row r="25" spans="1:9" s="697" customFormat="1" ht="22.5" customHeight="1" thickBot="1">
      <c r="A25" s="719" t="s">
        <v>17</v>
      </c>
      <c r="B25" s="720"/>
      <c r="C25" s="994" t="s">
        <v>787</v>
      </c>
      <c r="D25" s="994"/>
      <c r="E25" s="994"/>
      <c r="F25" s="988"/>
      <c r="G25" s="721">
        <f>SUM(G12+G13+G17+G20+G24)</f>
        <v>407846</v>
      </c>
      <c r="H25" s="721">
        <f>SUM(H12+H13+H17+H20+H23+H24)</f>
        <v>425369</v>
      </c>
      <c r="I25" s="721">
        <f>SUM(I12+I13+I17+I20+I23+I24)</f>
        <v>419326</v>
      </c>
    </row>
    <row r="26" spans="2:7" ht="12.75" customHeight="1">
      <c r="B26" s="722"/>
      <c r="C26" s="723"/>
      <c r="D26" s="723"/>
      <c r="E26" s="723"/>
      <c r="F26" s="723"/>
      <c r="G26" s="724"/>
    </row>
    <row r="27" spans="2:7" ht="12.75" customHeight="1">
      <c r="B27" s="722"/>
      <c r="C27" s="723"/>
      <c r="D27" s="723"/>
      <c r="E27" s="723"/>
      <c r="F27" s="723"/>
      <c r="G27" s="724"/>
    </row>
    <row r="29" ht="13.5" thickBot="1"/>
    <row r="30" spans="1:9" ht="13.5" thickBot="1">
      <c r="A30" s="995"/>
      <c r="B30" s="998" t="s">
        <v>341</v>
      </c>
      <c r="C30" s="998"/>
      <c r="D30" s="998"/>
      <c r="E30" s="998"/>
      <c r="F30" s="998"/>
      <c r="G30" s="701" t="s">
        <v>342</v>
      </c>
      <c r="H30" s="702" t="s">
        <v>343</v>
      </c>
      <c r="I30" s="701" t="s">
        <v>344</v>
      </c>
    </row>
    <row r="31" spans="1:9" ht="13.5" customHeight="1">
      <c r="A31" s="996"/>
      <c r="B31" s="999" t="s">
        <v>770</v>
      </c>
      <c r="C31" s="1001" t="s">
        <v>51</v>
      </c>
      <c r="D31" s="1001"/>
      <c r="E31" s="1001"/>
      <c r="F31" s="1001"/>
      <c r="G31" s="703" t="s">
        <v>825</v>
      </c>
      <c r="H31" s="703" t="s">
        <v>826</v>
      </c>
      <c r="I31" s="703" t="s">
        <v>380</v>
      </c>
    </row>
    <row r="32" spans="1:9" ht="21" customHeight="1">
      <c r="A32" s="997"/>
      <c r="B32" s="1000"/>
      <c r="C32" s="1002"/>
      <c r="D32" s="1002"/>
      <c r="E32" s="1002"/>
      <c r="F32" s="1002"/>
      <c r="G32" s="704" t="s">
        <v>608</v>
      </c>
      <c r="H32" s="704" t="s">
        <v>608</v>
      </c>
      <c r="I32" s="704" t="s">
        <v>771</v>
      </c>
    </row>
    <row r="33" spans="1:9" s="711" customFormat="1" ht="15.75">
      <c r="A33" s="705" t="s">
        <v>18</v>
      </c>
      <c r="B33" s="709" t="s">
        <v>613</v>
      </c>
      <c r="C33" s="986" t="s">
        <v>788</v>
      </c>
      <c r="D33" s="991"/>
      <c r="E33" s="991"/>
      <c r="F33" s="991"/>
      <c r="G33" s="725">
        <f>SUM(G34:G39)</f>
        <v>407846</v>
      </c>
      <c r="H33" s="725">
        <f>SUM(H34:H39)</f>
        <v>422186</v>
      </c>
      <c r="I33" s="725">
        <f>SUM(I34:I39)</f>
        <v>409216</v>
      </c>
    </row>
    <row r="34" spans="1:9" ht="15">
      <c r="A34" s="705" t="s">
        <v>19</v>
      </c>
      <c r="B34" s="726" t="s">
        <v>3</v>
      </c>
      <c r="C34" s="983" t="s">
        <v>789</v>
      </c>
      <c r="D34" s="987"/>
      <c r="E34" s="987"/>
      <c r="F34" s="987"/>
      <c r="G34" s="713">
        <v>224341</v>
      </c>
      <c r="H34" s="713">
        <v>230540</v>
      </c>
      <c r="I34" s="713">
        <v>225479</v>
      </c>
    </row>
    <row r="35" spans="1:9" ht="15">
      <c r="A35" s="705" t="s">
        <v>20</v>
      </c>
      <c r="B35" s="726" t="s">
        <v>4</v>
      </c>
      <c r="C35" s="983" t="s">
        <v>598</v>
      </c>
      <c r="D35" s="987"/>
      <c r="E35" s="987"/>
      <c r="F35" s="987"/>
      <c r="G35" s="713">
        <v>58915</v>
      </c>
      <c r="H35" s="713">
        <v>60555</v>
      </c>
      <c r="I35" s="713">
        <v>59040</v>
      </c>
    </row>
    <row r="36" spans="1:9" ht="15">
      <c r="A36" s="705" t="s">
        <v>21</v>
      </c>
      <c r="B36" s="712" t="s">
        <v>5</v>
      </c>
      <c r="C36" s="983" t="s">
        <v>54</v>
      </c>
      <c r="D36" s="987"/>
      <c r="E36" s="987"/>
      <c r="F36" s="987"/>
      <c r="G36" s="713">
        <v>120859</v>
      </c>
      <c r="H36" s="713">
        <v>121948</v>
      </c>
      <c r="I36" s="713">
        <v>115249</v>
      </c>
    </row>
    <row r="37" spans="1:9" ht="15">
      <c r="A37" s="705" t="s">
        <v>22</v>
      </c>
      <c r="B37" s="712" t="s">
        <v>6</v>
      </c>
      <c r="C37" s="981" t="s">
        <v>790</v>
      </c>
      <c r="D37" s="982"/>
      <c r="E37" s="982"/>
      <c r="F37" s="983"/>
      <c r="G37" s="713">
        <v>3731</v>
      </c>
      <c r="H37" s="713">
        <v>3731</v>
      </c>
      <c r="I37" s="713">
        <v>4036</v>
      </c>
    </row>
    <row r="38" spans="1:9" ht="15">
      <c r="A38" s="705" t="s">
        <v>23</v>
      </c>
      <c r="B38" s="712" t="s">
        <v>7</v>
      </c>
      <c r="C38" s="983" t="s">
        <v>791</v>
      </c>
      <c r="D38" s="987"/>
      <c r="E38" s="987"/>
      <c r="F38" s="987"/>
      <c r="G38" s="713"/>
      <c r="H38" s="713">
        <v>5412</v>
      </c>
      <c r="I38" s="713">
        <v>5412</v>
      </c>
    </row>
    <row r="39" spans="1:9" ht="15">
      <c r="A39" s="705" t="s">
        <v>24</v>
      </c>
      <c r="B39" s="712" t="s">
        <v>8</v>
      </c>
      <c r="C39" s="981" t="s">
        <v>792</v>
      </c>
      <c r="D39" s="982"/>
      <c r="E39" s="982"/>
      <c r="F39" s="983"/>
      <c r="G39" s="713"/>
      <c r="H39" s="713"/>
      <c r="I39" s="713"/>
    </row>
    <row r="40" spans="1:9" s="711" customFormat="1" ht="15.75">
      <c r="A40" s="705" t="s">
        <v>25</v>
      </c>
      <c r="B40" s="727" t="s">
        <v>610</v>
      </c>
      <c r="C40" s="984" t="s">
        <v>793</v>
      </c>
      <c r="D40" s="985"/>
      <c r="E40" s="985"/>
      <c r="F40" s="986"/>
      <c r="G40" s="710">
        <f>SUM(G41:G42)</f>
        <v>0</v>
      </c>
      <c r="H40" s="710">
        <f>SUM(H41:H42)</f>
        <v>3183</v>
      </c>
      <c r="I40" s="710">
        <f>SUM(I41:I42)</f>
        <v>1211</v>
      </c>
    </row>
    <row r="41" spans="1:9" s="711" customFormat="1" ht="15">
      <c r="A41" s="705" t="s">
        <v>26</v>
      </c>
      <c r="B41" s="726" t="s">
        <v>3</v>
      </c>
      <c r="C41" s="983" t="s">
        <v>794</v>
      </c>
      <c r="D41" s="987"/>
      <c r="E41" s="987"/>
      <c r="F41" s="987"/>
      <c r="G41" s="713"/>
      <c r="H41" s="713">
        <v>1510</v>
      </c>
      <c r="I41" s="713">
        <v>1211</v>
      </c>
    </row>
    <row r="42" spans="1:9" s="711" customFormat="1" ht="15">
      <c r="A42" s="705" t="s">
        <v>27</v>
      </c>
      <c r="B42" s="728" t="s">
        <v>4</v>
      </c>
      <c r="C42" s="981" t="s">
        <v>600</v>
      </c>
      <c r="D42" s="982"/>
      <c r="E42" s="982"/>
      <c r="F42" s="983"/>
      <c r="G42" s="729"/>
      <c r="H42" s="729">
        <v>1673</v>
      </c>
      <c r="I42" s="729"/>
    </row>
    <row r="43" spans="1:9" s="731" customFormat="1" ht="27" customHeight="1" thickBot="1">
      <c r="A43" s="719" t="s">
        <v>28</v>
      </c>
      <c r="B43" s="730"/>
      <c r="C43" s="988" t="s">
        <v>795</v>
      </c>
      <c r="D43" s="989"/>
      <c r="E43" s="989"/>
      <c r="F43" s="989"/>
      <c r="G43" s="721">
        <f>SUM(G33+G40)</f>
        <v>407846</v>
      </c>
      <c r="H43" s="721">
        <f>SUM(H33+H40)</f>
        <v>425369</v>
      </c>
      <c r="I43" s="721">
        <f>SUM(I33+I40)</f>
        <v>410427</v>
      </c>
    </row>
    <row r="57" ht="24.75" customHeight="1"/>
    <row r="60" ht="25.5" customHeight="1"/>
    <row r="72" ht="24.75" customHeight="1"/>
    <row r="80" spans="2:7" ht="12.75">
      <c r="B80" s="990"/>
      <c r="C80" s="990"/>
      <c r="D80" s="990"/>
      <c r="E80" s="990"/>
      <c r="F80" s="990"/>
      <c r="G80" s="990"/>
    </row>
  </sheetData>
  <sheetProtection/>
  <mergeCells count="38">
    <mergeCell ref="B1:I1"/>
    <mergeCell ref="B2:I2"/>
    <mergeCell ref="B3:I3"/>
    <mergeCell ref="B5:I5"/>
    <mergeCell ref="A8:A10"/>
    <mergeCell ref="B8:F8"/>
    <mergeCell ref="B9:B10"/>
    <mergeCell ref="C9:F10"/>
    <mergeCell ref="B11:F11"/>
    <mergeCell ref="C12:F12"/>
    <mergeCell ref="C13:F13"/>
    <mergeCell ref="C14:F14"/>
    <mergeCell ref="C15:F15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A30:A32"/>
    <mergeCell ref="B30:F30"/>
    <mergeCell ref="B31:B32"/>
    <mergeCell ref="C31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B80:G8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Header>&amp;R&amp;"Arial,Normál"30. melléklet
a 15/2013. (V.2.) Önkormányzati rendelethez
&amp;"Times New Roman CE,Normál"
</oddHeader>
    <oddFooter>&amp;L&amp;D&amp;C&amp;P</oddFooter>
  </headerFooter>
  <rowBreaks count="1" manualBreakCount="1">
    <brk id="46" min="1" max="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4.875" style="694" customWidth="1"/>
    <col min="2" max="2" width="7.875" style="696" customWidth="1"/>
    <col min="3" max="5" width="9.375" style="696" customWidth="1"/>
    <col min="6" max="6" width="30.875" style="696" customWidth="1"/>
    <col min="7" max="9" width="21.875" style="696" customWidth="1"/>
    <col min="10" max="16384" width="9.375" style="696" customWidth="1"/>
  </cols>
  <sheetData>
    <row r="1" spans="2:9" ht="15.75">
      <c r="B1" s="1006" t="s">
        <v>796</v>
      </c>
      <c r="C1" s="1006"/>
      <c r="D1" s="1006"/>
      <c r="E1" s="1006"/>
      <c r="F1" s="1006"/>
      <c r="G1" s="1006"/>
      <c r="H1" s="1006"/>
      <c r="I1" s="1006"/>
    </row>
    <row r="2" spans="2:9" ht="15.75">
      <c r="B2" s="1006" t="s">
        <v>824</v>
      </c>
      <c r="C2" s="1006"/>
      <c r="D2" s="1006"/>
      <c r="E2" s="1006"/>
      <c r="F2" s="1006"/>
      <c r="G2" s="1006"/>
      <c r="H2" s="1006"/>
      <c r="I2" s="1006"/>
    </row>
    <row r="3" spans="2:9" ht="15.75">
      <c r="B3" s="695"/>
      <c r="C3" s="695"/>
      <c r="D3" s="695"/>
      <c r="E3" s="695"/>
      <c r="F3" s="695"/>
      <c r="G3" s="695"/>
      <c r="H3" s="697"/>
      <c r="I3" s="697"/>
    </row>
    <row r="4" spans="2:9" ht="16.5" customHeight="1">
      <c r="B4" s="1007"/>
      <c r="C4" s="1007"/>
      <c r="D4" s="1007"/>
      <c r="E4" s="1007"/>
      <c r="F4" s="1007"/>
      <c r="G4" s="1007"/>
      <c r="H4" s="1007"/>
      <c r="I4" s="1007"/>
    </row>
    <row r="5" spans="2:9" ht="15.75">
      <c r="B5" s="698"/>
      <c r="C5" s="698"/>
      <c r="D5" s="695"/>
      <c r="E5" s="695"/>
      <c r="F5" s="695"/>
      <c r="G5" s="695"/>
      <c r="H5" s="697"/>
      <c r="I5" s="697"/>
    </row>
    <row r="6" spans="2:9" ht="15.75" thickBot="1">
      <c r="B6" s="698"/>
      <c r="C6" s="698"/>
      <c r="D6" s="698"/>
      <c r="E6" s="698"/>
      <c r="F6" s="698"/>
      <c r="G6" s="699"/>
      <c r="H6" s="697"/>
      <c r="I6" s="700" t="s">
        <v>387</v>
      </c>
    </row>
    <row r="7" spans="1:9" ht="13.5" thickBot="1">
      <c r="A7" s="1008"/>
      <c r="B7" s="998" t="s">
        <v>341</v>
      </c>
      <c r="C7" s="998"/>
      <c r="D7" s="998"/>
      <c r="E7" s="998"/>
      <c r="F7" s="998"/>
      <c r="G7" s="701" t="s">
        <v>342</v>
      </c>
      <c r="H7" s="702" t="s">
        <v>343</v>
      </c>
      <c r="I7" s="701" t="s">
        <v>344</v>
      </c>
    </row>
    <row r="8" spans="1:9" ht="18" customHeight="1">
      <c r="A8" s="1009"/>
      <c r="B8" s="999" t="s">
        <v>770</v>
      </c>
      <c r="C8" s="1001" t="s">
        <v>51</v>
      </c>
      <c r="D8" s="1001"/>
      <c r="E8" s="1001"/>
      <c r="F8" s="1001"/>
      <c r="G8" s="703" t="s">
        <v>825</v>
      </c>
      <c r="H8" s="703" t="s">
        <v>826</v>
      </c>
      <c r="I8" s="703" t="s">
        <v>380</v>
      </c>
    </row>
    <row r="9" spans="1:9" ht="18" customHeight="1">
      <c r="A9" s="1010"/>
      <c r="B9" s="1000"/>
      <c r="C9" s="1002"/>
      <c r="D9" s="1002"/>
      <c r="E9" s="1002"/>
      <c r="F9" s="1002"/>
      <c r="G9" s="704" t="s">
        <v>608</v>
      </c>
      <c r="H9" s="704" t="s">
        <v>608</v>
      </c>
      <c r="I9" s="704" t="s">
        <v>771</v>
      </c>
    </row>
    <row r="10" spans="1:9" ht="16.5" customHeight="1">
      <c r="A10" s="705" t="s">
        <v>3</v>
      </c>
      <c r="B10" s="1005" t="s">
        <v>772</v>
      </c>
      <c r="C10" s="982"/>
      <c r="D10" s="982"/>
      <c r="E10" s="982"/>
      <c r="F10" s="983"/>
      <c r="G10" s="708"/>
      <c r="H10" s="708"/>
      <c r="I10" s="708"/>
    </row>
    <row r="11" spans="1:9" s="711" customFormat="1" ht="15.75">
      <c r="A11" s="705" t="s">
        <v>4</v>
      </c>
      <c r="B11" s="709" t="s">
        <v>773</v>
      </c>
      <c r="C11" s="985" t="s">
        <v>774</v>
      </c>
      <c r="D11" s="985"/>
      <c r="E11" s="985"/>
      <c r="F11" s="986"/>
      <c r="G11" s="710">
        <v>30308</v>
      </c>
      <c r="H11" s="710">
        <v>26528</v>
      </c>
      <c r="I11" s="710">
        <v>26975</v>
      </c>
    </row>
    <row r="12" spans="1:9" s="711" customFormat="1" ht="15.75">
      <c r="A12" s="705" t="s">
        <v>5</v>
      </c>
      <c r="B12" s="709" t="s">
        <v>775</v>
      </c>
      <c r="C12" s="985" t="s">
        <v>776</v>
      </c>
      <c r="D12" s="985"/>
      <c r="E12" s="985"/>
      <c r="F12" s="986"/>
      <c r="G12" s="710">
        <f>SUM(G13:G15)</f>
        <v>13766</v>
      </c>
      <c r="H12" s="710">
        <f>SUM(H13:H15)</f>
        <v>13766</v>
      </c>
      <c r="I12" s="710">
        <f>SUM(I13:I15)</f>
        <v>12338</v>
      </c>
    </row>
    <row r="13" spans="1:9" ht="15">
      <c r="A13" s="705" t="s">
        <v>6</v>
      </c>
      <c r="B13" s="732" t="s">
        <v>88</v>
      </c>
      <c r="C13" s="982" t="s">
        <v>777</v>
      </c>
      <c r="D13" s="982"/>
      <c r="E13" s="982"/>
      <c r="F13" s="983"/>
      <c r="G13" s="713">
        <v>12338</v>
      </c>
      <c r="H13" s="713">
        <v>12338</v>
      </c>
      <c r="I13" s="713">
        <v>12338</v>
      </c>
    </row>
    <row r="14" spans="1:9" ht="15">
      <c r="A14" s="705" t="s">
        <v>7</v>
      </c>
      <c r="B14" s="732" t="s">
        <v>89</v>
      </c>
      <c r="C14" s="982" t="s">
        <v>778</v>
      </c>
      <c r="D14" s="982"/>
      <c r="E14" s="982"/>
      <c r="F14" s="983"/>
      <c r="G14" s="713">
        <v>1428</v>
      </c>
      <c r="H14" s="713">
        <v>1428</v>
      </c>
      <c r="I14" s="713"/>
    </row>
    <row r="15" spans="1:9" ht="15">
      <c r="A15" s="705" t="s">
        <v>8</v>
      </c>
      <c r="B15" s="732" t="s">
        <v>90</v>
      </c>
      <c r="C15" s="706" t="s">
        <v>779</v>
      </c>
      <c r="D15" s="706"/>
      <c r="E15" s="706"/>
      <c r="F15" s="707"/>
      <c r="G15" s="713"/>
      <c r="H15" s="713"/>
      <c r="I15" s="713"/>
    </row>
    <row r="16" spans="1:9" s="711" customFormat="1" ht="15.75">
      <c r="A16" s="705" t="s">
        <v>9</v>
      </c>
      <c r="B16" s="714" t="s">
        <v>610</v>
      </c>
      <c r="C16" s="985" t="s">
        <v>780</v>
      </c>
      <c r="D16" s="985"/>
      <c r="E16" s="985"/>
      <c r="F16" s="986"/>
      <c r="G16" s="710">
        <f>SUM(G17:G18)</f>
        <v>47112</v>
      </c>
      <c r="H16" s="710">
        <f>SUM(H17:H18)</f>
        <v>48083</v>
      </c>
      <c r="I16" s="710">
        <f>SUM(I17:I18)</f>
        <v>47126</v>
      </c>
    </row>
    <row r="17" spans="1:9" ht="15">
      <c r="A17" s="705" t="s">
        <v>10</v>
      </c>
      <c r="B17" s="732" t="s">
        <v>3</v>
      </c>
      <c r="C17" s="981" t="s">
        <v>781</v>
      </c>
      <c r="D17" s="982"/>
      <c r="E17" s="982"/>
      <c r="F17" s="983"/>
      <c r="G17" s="713">
        <v>47112</v>
      </c>
      <c r="H17" s="713">
        <v>47112</v>
      </c>
      <c r="I17" s="713">
        <v>46155</v>
      </c>
    </row>
    <row r="18" spans="1:9" ht="15">
      <c r="A18" s="705" t="s">
        <v>11</v>
      </c>
      <c r="B18" s="732" t="s">
        <v>4</v>
      </c>
      <c r="C18" s="1003" t="s">
        <v>44</v>
      </c>
      <c r="D18" s="1003"/>
      <c r="E18" s="1003"/>
      <c r="F18" s="1004"/>
      <c r="G18" s="713"/>
      <c r="H18" s="713">
        <v>971</v>
      </c>
      <c r="I18" s="713">
        <v>971</v>
      </c>
    </row>
    <row r="19" spans="1:9" s="711" customFormat="1" ht="15.75">
      <c r="A19" s="705" t="s">
        <v>12</v>
      </c>
      <c r="B19" s="714" t="s">
        <v>612</v>
      </c>
      <c r="C19" s="984" t="s">
        <v>782</v>
      </c>
      <c r="D19" s="985"/>
      <c r="E19" s="985"/>
      <c r="F19" s="986"/>
      <c r="G19" s="710">
        <f>SUM(G20)</f>
        <v>2267</v>
      </c>
      <c r="H19" s="710">
        <f>SUM(H20)</f>
        <v>1400</v>
      </c>
      <c r="I19" s="710">
        <f>SUM(I20)</f>
        <v>1530</v>
      </c>
    </row>
    <row r="20" spans="1:9" ht="15">
      <c r="A20" s="705" t="s">
        <v>13</v>
      </c>
      <c r="B20" s="715" t="s">
        <v>64</v>
      </c>
      <c r="C20" s="1012" t="s">
        <v>783</v>
      </c>
      <c r="D20" s="1012"/>
      <c r="E20" s="1012"/>
      <c r="F20" s="1013"/>
      <c r="G20" s="713">
        <v>2267</v>
      </c>
      <c r="H20" s="713">
        <v>1400</v>
      </c>
      <c r="I20" s="713">
        <v>1530</v>
      </c>
    </row>
    <row r="21" spans="1:9" s="711" customFormat="1" ht="15.75">
      <c r="A21" s="705" t="s">
        <v>14</v>
      </c>
      <c r="B21" s="714" t="s">
        <v>785</v>
      </c>
      <c r="C21" s="984" t="s">
        <v>732</v>
      </c>
      <c r="D21" s="985"/>
      <c r="E21" s="985"/>
      <c r="F21" s="986"/>
      <c r="G21" s="710"/>
      <c r="H21" s="710">
        <v>3410</v>
      </c>
      <c r="I21" s="710">
        <v>3410</v>
      </c>
    </row>
    <row r="22" spans="1:9" s="718" customFormat="1" ht="15.75">
      <c r="A22" s="705" t="s">
        <v>15</v>
      </c>
      <c r="B22" s="716" t="s">
        <v>786</v>
      </c>
      <c r="C22" s="992" t="s">
        <v>797</v>
      </c>
      <c r="D22" s="992"/>
      <c r="E22" s="992"/>
      <c r="F22" s="993"/>
      <c r="G22" s="717">
        <v>42219</v>
      </c>
      <c r="H22" s="717">
        <v>38335</v>
      </c>
      <c r="I22" s="717">
        <v>40155</v>
      </c>
    </row>
    <row r="23" spans="1:9" s="697" customFormat="1" ht="22.5" customHeight="1" thickBot="1">
      <c r="A23" s="719" t="s">
        <v>16</v>
      </c>
      <c r="B23" s="720"/>
      <c r="C23" s="994" t="s">
        <v>787</v>
      </c>
      <c r="D23" s="994"/>
      <c r="E23" s="994"/>
      <c r="F23" s="988"/>
      <c r="G23" s="721">
        <f>SUM(G11+G12+G16+G19+G22)</f>
        <v>135672</v>
      </c>
      <c r="H23" s="721">
        <f>SUM(H11+H12+H16+H19+H21+H22)</f>
        <v>131522</v>
      </c>
      <c r="I23" s="721">
        <f>SUM(I11+I12+I16+I19+I21+I22)</f>
        <v>131534</v>
      </c>
    </row>
    <row r="24" spans="2:9" ht="12.75" customHeight="1">
      <c r="B24" s="733"/>
      <c r="C24" s="734"/>
      <c r="D24" s="734"/>
      <c r="E24" s="734"/>
      <c r="F24" s="734"/>
      <c r="G24" s="735"/>
      <c r="H24" s="697"/>
      <c r="I24" s="697"/>
    </row>
    <row r="25" spans="2:9" ht="12.75" customHeight="1">
      <c r="B25" s="733"/>
      <c r="C25" s="734"/>
      <c r="D25" s="734"/>
      <c r="E25" s="734"/>
      <c r="F25" s="734"/>
      <c r="G25" s="735"/>
      <c r="H25" s="697"/>
      <c r="I25" s="697"/>
    </row>
    <row r="26" spans="2:9" ht="15">
      <c r="B26" s="697"/>
      <c r="C26" s="697"/>
      <c r="D26" s="697"/>
      <c r="E26" s="697"/>
      <c r="F26" s="697"/>
      <c r="G26" s="697"/>
      <c r="H26" s="697"/>
      <c r="I26" s="697"/>
    </row>
    <row r="27" spans="2:9" ht="15.75" thickBot="1">
      <c r="B27" s="1011"/>
      <c r="C27" s="1011"/>
      <c r="D27" s="1011"/>
      <c r="E27" s="1011"/>
      <c r="F27" s="1011"/>
      <c r="G27" s="697"/>
      <c r="H27" s="697"/>
      <c r="I27" s="697"/>
    </row>
    <row r="28" spans="1:9" ht="13.5" thickBot="1">
      <c r="A28" s="995"/>
      <c r="B28" s="998" t="s">
        <v>341</v>
      </c>
      <c r="C28" s="998"/>
      <c r="D28" s="998"/>
      <c r="E28" s="998"/>
      <c r="F28" s="998"/>
      <c r="G28" s="701" t="s">
        <v>342</v>
      </c>
      <c r="H28" s="702" t="s">
        <v>343</v>
      </c>
      <c r="I28" s="701" t="s">
        <v>344</v>
      </c>
    </row>
    <row r="29" spans="1:9" ht="15">
      <c r="A29" s="996"/>
      <c r="B29" s="999" t="s">
        <v>770</v>
      </c>
      <c r="C29" s="1001" t="s">
        <v>51</v>
      </c>
      <c r="D29" s="1001"/>
      <c r="E29" s="1001"/>
      <c r="F29" s="1001"/>
      <c r="G29" s="703" t="s">
        <v>825</v>
      </c>
      <c r="H29" s="703" t="s">
        <v>826</v>
      </c>
      <c r="I29" s="703" t="s">
        <v>380</v>
      </c>
    </row>
    <row r="30" spans="1:9" ht="21" customHeight="1">
      <c r="A30" s="997"/>
      <c r="B30" s="1000"/>
      <c r="C30" s="1002"/>
      <c r="D30" s="1002"/>
      <c r="E30" s="1002"/>
      <c r="F30" s="1002"/>
      <c r="G30" s="704" t="s">
        <v>608</v>
      </c>
      <c r="H30" s="704" t="s">
        <v>608</v>
      </c>
      <c r="I30" s="704" t="s">
        <v>771</v>
      </c>
    </row>
    <row r="31" spans="1:9" s="711" customFormat="1" ht="15.75">
      <c r="A31" s="705" t="s">
        <v>16</v>
      </c>
      <c r="B31" s="709" t="s">
        <v>613</v>
      </c>
      <c r="C31" s="986" t="s">
        <v>788</v>
      </c>
      <c r="D31" s="991"/>
      <c r="E31" s="991"/>
      <c r="F31" s="991"/>
      <c r="G31" s="725">
        <f>SUM(G32:G36)</f>
        <v>135672</v>
      </c>
      <c r="H31" s="725">
        <f>SUM(H32:H36)</f>
        <v>131522</v>
      </c>
      <c r="I31" s="725">
        <f>SUM(I32:I36)</f>
        <v>129169</v>
      </c>
    </row>
    <row r="32" spans="1:9" ht="15">
      <c r="A32" s="705" t="s">
        <v>17</v>
      </c>
      <c r="B32" s="726" t="s">
        <v>3</v>
      </c>
      <c r="C32" s="983" t="s">
        <v>789</v>
      </c>
      <c r="D32" s="987"/>
      <c r="E32" s="987"/>
      <c r="F32" s="987"/>
      <c r="G32" s="713">
        <v>55925</v>
      </c>
      <c r="H32" s="713">
        <v>55046</v>
      </c>
      <c r="I32" s="713">
        <v>54936</v>
      </c>
    </row>
    <row r="33" spans="1:9" ht="15">
      <c r="A33" s="705" t="s">
        <v>18</v>
      </c>
      <c r="B33" s="726" t="s">
        <v>4</v>
      </c>
      <c r="C33" s="983" t="s">
        <v>598</v>
      </c>
      <c r="D33" s="987"/>
      <c r="E33" s="987"/>
      <c r="F33" s="987"/>
      <c r="G33" s="713">
        <v>15098</v>
      </c>
      <c r="H33" s="713">
        <v>14770</v>
      </c>
      <c r="I33" s="713">
        <v>14322</v>
      </c>
    </row>
    <row r="34" spans="1:9" ht="15">
      <c r="A34" s="705" t="s">
        <v>19</v>
      </c>
      <c r="B34" s="712" t="s">
        <v>5</v>
      </c>
      <c r="C34" s="983" t="s">
        <v>54</v>
      </c>
      <c r="D34" s="987"/>
      <c r="E34" s="987"/>
      <c r="F34" s="987"/>
      <c r="G34" s="713">
        <v>64649</v>
      </c>
      <c r="H34" s="713">
        <v>58913</v>
      </c>
      <c r="I34" s="713">
        <v>57118</v>
      </c>
    </row>
    <row r="35" spans="1:9" ht="15">
      <c r="A35" s="705" t="s">
        <v>20</v>
      </c>
      <c r="B35" s="712" t="s">
        <v>6</v>
      </c>
      <c r="C35" s="983" t="s">
        <v>634</v>
      </c>
      <c r="D35" s="987"/>
      <c r="E35" s="987"/>
      <c r="F35" s="987"/>
      <c r="G35" s="713"/>
      <c r="H35" s="713"/>
      <c r="I35" s="713"/>
    </row>
    <row r="36" spans="1:9" ht="15">
      <c r="A36" s="705" t="s">
        <v>21</v>
      </c>
      <c r="B36" s="712" t="s">
        <v>7</v>
      </c>
      <c r="C36" s="983" t="s">
        <v>791</v>
      </c>
      <c r="D36" s="987"/>
      <c r="E36" s="987"/>
      <c r="F36" s="987"/>
      <c r="G36" s="713"/>
      <c r="H36" s="713">
        <v>2793</v>
      </c>
      <c r="I36" s="713">
        <v>2793</v>
      </c>
    </row>
    <row r="37" spans="1:9" s="711" customFormat="1" ht="15.75">
      <c r="A37" s="705" t="s">
        <v>22</v>
      </c>
      <c r="B37" s="727" t="s">
        <v>610</v>
      </c>
      <c r="C37" s="984" t="s">
        <v>793</v>
      </c>
      <c r="D37" s="985"/>
      <c r="E37" s="985"/>
      <c r="F37" s="986"/>
      <c r="G37" s="710">
        <f>SUM(G38)</f>
        <v>0</v>
      </c>
      <c r="H37" s="710">
        <f>SUM(H38)</f>
        <v>0</v>
      </c>
      <c r="I37" s="710">
        <f>SUM(I38)</f>
        <v>0</v>
      </c>
    </row>
    <row r="38" spans="1:9" s="711" customFormat="1" ht="15">
      <c r="A38" s="705" t="s">
        <v>23</v>
      </c>
      <c r="B38" s="726" t="s">
        <v>3</v>
      </c>
      <c r="C38" s="983" t="s">
        <v>794</v>
      </c>
      <c r="D38" s="987"/>
      <c r="E38" s="987"/>
      <c r="F38" s="987"/>
      <c r="G38" s="713"/>
      <c r="H38" s="713"/>
      <c r="I38" s="713"/>
    </row>
    <row r="39" spans="1:9" s="731" customFormat="1" ht="27" customHeight="1" thickBot="1">
      <c r="A39" s="719" t="s">
        <v>24</v>
      </c>
      <c r="B39" s="730"/>
      <c r="C39" s="988" t="s">
        <v>795</v>
      </c>
      <c r="D39" s="989"/>
      <c r="E39" s="989"/>
      <c r="F39" s="989"/>
      <c r="G39" s="721">
        <f>SUM(G31+G37)</f>
        <v>135672</v>
      </c>
      <c r="H39" s="721">
        <f>SUM(H31+H37)</f>
        <v>131522</v>
      </c>
      <c r="I39" s="721">
        <f>SUM(I31+I37)</f>
        <v>129169</v>
      </c>
    </row>
    <row r="53" ht="24.75" customHeight="1"/>
    <row r="56" ht="25.5" customHeight="1"/>
    <row r="68" ht="24.75" customHeight="1"/>
    <row r="76" spans="2:7" ht="12.75">
      <c r="B76" s="990"/>
      <c r="C76" s="990"/>
      <c r="D76" s="990"/>
      <c r="E76" s="990"/>
      <c r="F76" s="990"/>
      <c r="G76" s="990"/>
    </row>
  </sheetData>
  <sheetProtection/>
  <mergeCells count="35">
    <mergeCell ref="B1:I1"/>
    <mergeCell ref="B2:I2"/>
    <mergeCell ref="B4:I4"/>
    <mergeCell ref="A7:A9"/>
    <mergeCell ref="B7:F7"/>
    <mergeCell ref="B8:B9"/>
    <mergeCell ref="C8:F9"/>
    <mergeCell ref="B10:F10"/>
    <mergeCell ref="C11:F11"/>
    <mergeCell ref="C12:F12"/>
    <mergeCell ref="C13:F13"/>
    <mergeCell ref="C14:F14"/>
    <mergeCell ref="C16:F16"/>
    <mergeCell ref="C17:F17"/>
    <mergeCell ref="C18:F18"/>
    <mergeCell ref="C19:F19"/>
    <mergeCell ref="C20:F20"/>
    <mergeCell ref="C21:F21"/>
    <mergeCell ref="C22:F22"/>
    <mergeCell ref="C23:F23"/>
    <mergeCell ref="B27:F27"/>
    <mergeCell ref="A28:A30"/>
    <mergeCell ref="B28:F28"/>
    <mergeCell ref="B29:B30"/>
    <mergeCell ref="C29:F30"/>
    <mergeCell ref="C37:F37"/>
    <mergeCell ref="C38:F38"/>
    <mergeCell ref="C39:F39"/>
    <mergeCell ref="B76:G76"/>
    <mergeCell ref="C31:F31"/>
    <mergeCell ref="C32:F32"/>
    <mergeCell ref="C33:F33"/>
    <mergeCell ref="C34:F34"/>
    <mergeCell ref="C35:F35"/>
    <mergeCell ref="C36:F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Header>&amp;R&amp;"Arial,Normál"31. melléklet
a 15/2013. (V.2.) Önkormányzati rendelethez
&amp;"Times New Roman CE,Normál"
</oddHeader>
    <oddFooter>&amp;L&amp;D&amp;C&amp;P</oddFooter>
  </headerFooter>
  <rowBreaks count="1" manualBreakCount="1">
    <brk id="42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SheetLayoutView="100" zoomScalePageLayoutView="0" workbookViewId="0" topLeftCell="A1">
      <selection activeCell="K26" sqref="K26"/>
    </sheetView>
  </sheetViews>
  <sheetFormatPr defaultColWidth="13.625" defaultRowHeight="12.75" customHeight="1"/>
  <cols>
    <col min="1" max="1" width="5.50390625" style="464" customWidth="1"/>
    <col min="2" max="2" width="32.50390625" style="376" customWidth="1"/>
    <col min="3" max="3" width="13.125" style="376" customWidth="1"/>
    <col min="4" max="6" width="11.375" style="376" customWidth="1"/>
    <col min="7" max="7" width="13.625" style="376" customWidth="1"/>
    <col min="8" max="8" width="14.00390625" style="376" customWidth="1"/>
    <col min="9" max="9" width="11.375" style="376" customWidth="1"/>
    <col min="10" max="10" width="13.125" style="376" customWidth="1"/>
    <col min="11" max="11" width="12.00390625" style="376" customWidth="1"/>
    <col min="12" max="15" width="2.00390625" style="376" customWidth="1"/>
    <col min="16" max="16384" width="13.625" style="376" customWidth="1"/>
  </cols>
  <sheetData>
    <row r="1" spans="1:11" ht="23.25" customHeight="1">
      <c r="A1" s="858" t="s">
        <v>431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spans="1:11" ht="23.25" customHeight="1">
      <c r="A2" s="377"/>
      <c r="B2" s="859" t="s">
        <v>811</v>
      </c>
      <c r="C2" s="859"/>
      <c r="D2" s="859"/>
      <c r="E2" s="859"/>
      <c r="F2" s="859"/>
      <c r="G2" s="859"/>
      <c r="H2" s="859"/>
      <c r="I2" s="859"/>
      <c r="J2" s="859"/>
      <c r="K2" s="859"/>
    </row>
    <row r="3" spans="1:11" ht="12.75" customHeight="1" thickBot="1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9" t="s">
        <v>615</v>
      </c>
    </row>
    <row r="4" spans="1:11" ht="12.75" customHeight="1" thickBot="1">
      <c r="A4" s="860"/>
      <c r="B4" s="380" t="s">
        <v>341</v>
      </c>
      <c r="C4" s="381" t="s">
        <v>342</v>
      </c>
      <c r="D4" s="381" t="s">
        <v>343</v>
      </c>
      <c r="E4" s="381" t="s">
        <v>344</v>
      </c>
      <c r="F4" s="381" t="s">
        <v>345</v>
      </c>
      <c r="G4" s="381" t="s">
        <v>346</v>
      </c>
      <c r="H4" s="381" t="s">
        <v>347</v>
      </c>
      <c r="I4" s="381" t="s">
        <v>602</v>
      </c>
      <c r="J4" s="381" t="s">
        <v>603</v>
      </c>
      <c r="K4" s="381" t="s">
        <v>604</v>
      </c>
    </row>
    <row r="5" spans="1:11" s="386" customFormat="1" ht="12.75" customHeight="1" thickBot="1">
      <c r="A5" s="861"/>
      <c r="B5" s="382"/>
      <c r="C5" s="383"/>
      <c r="D5" s="384" t="s">
        <v>616</v>
      </c>
      <c r="E5" s="385"/>
      <c r="F5" s="384" t="s">
        <v>617</v>
      </c>
      <c r="G5" s="385"/>
      <c r="H5" s="384" t="s">
        <v>618</v>
      </c>
      <c r="I5" s="385"/>
      <c r="J5" s="868" t="s">
        <v>858</v>
      </c>
      <c r="K5" s="869"/>
    </row>
    <row r="6" spans="1:11" s="386" customFormat="1" ht="12.75" customHeight="1">
      <c r="A6" s="861"/>
      <c r="B6" s="387" t="s">
        <v>619</v>
      </c>
      <c r="C6" s="388" t="s">
        <v>620</v>
      </c>
      <c r="D6" s="389" t="s">
        <v>621</v>
      </c>
      <c r="E6" s="389" t="s">
        <v>622</v>
      </c>
      <c r="F6" s="389" t="s">
        <v>621</v>
      </c>
      <c r="G6" s="389" t="s">
        <v>622</v>
      </c>
      <c r="H6" s="389" t="s">
        <v>621</v>
      </c>
      <c r="I6" s="389" t="s">
        <v>622</v>
      </c>
      <c r="J6" s="389" t="s">
        <v>621</v>
      </c>
      <c r="K6" s="390" t="s">
        <v>622</v>
      </c>
    </row>
    <row r="7" spans="1:11" s="386" customFormat="1" ht="12.75" customHeight="1" thickBot="1">
      <c r="A7" s="862"/>
      <c r="B7" s="391"/>
      <c r="C7" s="392"/>
      <c r="D7" s="393" t="s">
        <v>623</v>
      </c>
      <c r="E7" s="393" t="s">
        <v>624</v>
      </c>
      <c r="F7" s="393" t="s">
        <v>623</v>
      </c>
      <c r="G7" s="393" t="s">
        <v>624</v>
      </c>
      <c r="H7" s="393" t="s">
        <v>623</v>
      </c>
      <c r="I7" s="393" t="s">
        <v>831</v>
      </c>
      <c r="J7" s="393" t="s">
        <v>623</v>
      </c>
      <c r="K7" s="394" t="s">
        <v>624</v>
      </c>
    </row>
    <row r="8" spans="1:11" s="400" customFormat="1" ht="12.75" customHeight="1" thickBot="1">
      <c r="A8" s="395" t="s">
        <v>3</v>
      </c>
      <c r="B8" s="396" t="s">
        <v>625</v>
      </c>
      <c r="C8" s="397">
        <f aca="true" t="shared" si="0" ref="C8:C21">SUM(D8,F8,H8,J8,G38,C38,E38)-H38</f>
        <v>0</v>
      </c>
      <c r="D8" s="397"/>
      <c r="E8" s="398"/>
      <c r="F8" s="397"/>
      <c r="G8" s="398"/>
      <c r="H8" s="398"/>
      <c r="I8" s="398"/>
      <c r="J8" s="398"/>
      <c r="K8" s="399"/>
    </row>
    <row r="9" spans="1:11" ht="12.75" customHeight="1">
      <c r="A9" s="395" t="s">
        <v>4</v>
      </c>
      <c r="B9" s="401" t="s">
        <v>331</v>
      </c>
      <c r="C9" s="402">
        <f>SUM(D9,F9,H9,J9,G39,C39,E39)-H39</f>
        <v>7701</v>
      </c>
      <c r="D9" s="402">
        <v>3443</v>
      </c>
      <c r="E9" s="402"/>
      <c r="F9" s="402">
        <v>940</v>
      </c>
      <c r="G9" s="402"/>
      <c r="H9" s="402">
        <v>4076</v>
      </c>
      <c r="I9" s="402">
        <v>3139</v>
      </c>
      <c r="J9" s="402">
        <v>1747</v>
      </c>
      <c r="K9" s="403">
        <v>1673</v>
      </c>
    </row>
    <row r="10" spans="1:11" ht="26.25" customHeight="1" thickBot="1">
      <c r="A10" s="395" t="s">
        <v>5</v>
      </c>
      <c r="B10" s="404" t="s">
        <v>332</v>
      </c>
      <c r="C10" s="402">
        <f t="shared" si="0"/>
        <v>5398</v>
      </c>
      <c r="D10" s="402">
        <v>1618</v>
      </c>
      <c r="E10" s="402"/>
      <c r="F10" s="402">
        <v>575</v>
      </c>
      <c r="G10" s="402"/>
      <c r="H10" s="402">
        <v>2623</v>
      </c>
      <c r="I10" s="402">
        <v>868</v>
      </c>
      <c r="J10" s="402">
        <v>225</v>
      </c>
      <c r="K10" s="403"/>
    </row>
    <row r="11" spans="1:11" s="408" customFormat="1" ht="12.75" customHeight="1" thickBot="1">
      <c r="A11" s="395" t="s">
        <v>6</v>
      </c>
      <c r="B11" s="405" t="s">
        <v>626</v>
      </c>
      <c r="C11" s="406">
        <f t="shared" si="0"/>
        <v>13099</v>
      </c>
      <c r="D11" s="406">
        <f aca="true" t="shared" si="1" ref="D11:K11">SUM(D9:D10)</f>
        <v>5061</v>
      </c>
      <c r="E11" s="406">
        <f t="shared" si="1"/>
        <v>0</v>
      </c>
      <c r="F11" s="406">
        <f t="shared" si="1"/>
        <v>1515</v>
      </c>
      <c r="G11" s="406">
        <f t="shared" si="1"/>
        <v>0</v>
      </c>
      <c r="H11" s="406">
        <f t="shared" si="1"/>
        <v>6699</v>
      </c>
      <c r="I11" s="406">
        <f t="shared" si="1"/>
        <v>4007</v>
      </c>
      <c r="J11" s="406">
        <f t="shared" si="1"/>
        <v>1972</v>
      </c>
      <c r="K11" s="407">
        <f t="shared" si="1"/>
        <v>1673</v>
      </c>
    </row>
    <row r="12" spans="1:11" ht="12.75" customHeight="1">
      <c r="A12" s="395" t="s">
        <v>7</v>
      </c>
      <c r="B12" s="401" t="s">
        <v>333</v>
      </c>
      <c r="C12" s="402">
        <f t="shared" si="0"/>
        <v>2973</v>
      </c>
      <c r="D12" s="402">
        <v>444</v>
      </c>
      <c r="E12" s="402"/>
      <c r="F12" s="402">
        <v>-135</v>
      </c>
      <c r="G12" s="402"/>
      <c r="H12" s="402">
        <v>3141</v>
      </c>
      <c r="I12" s="402">
        <v>2522</v>
      </c>
      <c r="J12" s="402"/>
      <c r="K12" s="403"/>
    </row>
    <row r="13" spans="1:11" ht="12.75" customHeight="1">
      <c r="A13" s="395" t="s">
        <v>8</v>
      </c>
      <c r="B13" s="409" t="s">
        <v>334</v>
      </c>
      <c r="C13" s="402">
        <f t="shared" si="0"/>
        <v>10883</v>
      </c>
      <c r="D13" s="402">
        <v>974</v>
      </c>
      <c r="E13" s="402"/>
      <c r="F13" s="402">
        <v>86</v>
      </c>
      <c r="G13" s="402"/>
      <c r="H13" s="402">
        <v>4313</v>
      </c>
      <c r="I13" s="402">
        <v>3773</v>
      </c>
      <c r="J13" s="402">
        <v>82</v>
      </c>
      <c r="K13" s="403"/>
    </row>
    <row r="14" spans="1:11" ht="12.75" customHeight="1" thickBot="1">
      <c r="A14" s="395" t="s">
        <v>9</v>
      </c>
      <c r="B14" s="410" t="s">
        <v>543</v>
      </c>
      <c r="C14" s="402">
        <f t="shared" si="0"/>
        <v>1786</v>
      </c>
      <c r="D14" s="402">
        <v>383</v>
      </c>
      <c r="E14" s="402"/>
      <c r="F14" s="402">
        <v>164</v>
      </c>
      <c r="G14" s="402"/>
      <c r="H14" s="402">
        <v>2496</v>
      </c>
      <c r="I14" s="402">
        <v>1781</v>
      </c>
      <c r="J14" s="402"/>
      <c r="K14" s="403"/>
    </row>
    <row r="15" spans="1:11" s="408" customFormat="1" ht="12.75" customHeight="1" thickBot="1">
      <c r="A15" s="395" t="s">
        <v>10</v>
      </c>
      <c r="B15" s="411" t="s">
        <v>627</v>
      </c>
      <c r="C15" s="412">
        <f t="shared" si="0"/>
        <v>15642</v>
      </c>
      <c r="D15" s="412">
        <f aca="true" t="shared" si="2" ref="D15:K15">SUM(D12:D14)</f>
        <v>1801</v>
      </c>
      <c r="E15" s="412">
        <f t="shared" si="2"/>
        <v>0</v>
      </c>
      <c r="F15" s="412">
        <f t="shared" si="2"/>
        <v>115</v>
      </c>
      <c r="G15" s="412">
        <f t="shared" si="2"/>
        <v>0</v>
      </c>
      <c r="H15" s="412">
        <f t="shared" si="2"/>
        <v>9950</v>
      </c>
      <c r="I15" s="412">
        <f t="shared" si="2"/>
        <v>8076</v>
      </c>
      <c r="J15" s="412">
        <f t="shared" si="2"/>
        <v>82</v>
      </c>
      <c r="K15" s="413">
        <f t="shared" si="2"/>
        <v>0</v>
      </c>
    </row>
    <row r="16" spans="1:11" ht="12.75" customHeight="1">
      <c r="A16" s="395" t="s">
        <v>11</v>
      </c>
      <c r="B16" s="401" t="s">
        <v>330</v>
      </c>
      <c r="C16" s="402">
        <f t="shared" si="0"/>
        <v>9188</v>
      </c>
      <c r="D16" s="402">
        <v>277</v>
      </c>
      <c r="E16" s="402"/>
      <c r="F16" s="402">
        <v>-466</v>
      </c>
      <c r="G16" s="402"/>
      <c r="H16" s="402">
        <v>18254</v>
      </c>
      <c r="I16" s="402">
        <v>8744</v>
      </c>
      <c r="J16" s="402">
        <v>20</v>
      </c>
      <c r="K16" s="403"/>
    </row>
    <row r="17" spans="1:11" ht="12.75" customHeight="1">
      <c r="A17" s="395" t="s">
        <v>12</v>
      </c>
      <c r="B17" s="409" t="s">
        <v>628</v>
      </c>
      <c r="C17" s="402">
        <f t="shared" si="0"/>
        <v>1387</v>
      </c>
      <c r="D17" s="402">
        <v>874</v>
      </c>
      <c r="E17" s="414"/>
      <c r="F17" s="402">
        <v>579</v>
      </c>
      <c r="G17" s="414"/>
      <c r="H17" s="402">
        <v>-202</v>
      </c>
      <c r="I17" s="414">
        <v>186</v>
      </c>
      <c r="J17" s="402"/>
      <c r="K17" s="415"/>
    </row>
    <row r="18" spans="1:11" ht="25.5" customHeight="1">
      <c r="A18" s="395" t="s">
        <v>13</v>
      </c>
      <c r="B18" s="416" t="s">
        <v>546</v>
      </c>
      <c r="C18" s="402">
        <f t="shared" si="0"/>
        <v>2936</v>
      </c>
      <c r="D18" s="402">
        <v>110</v>
      </c>
      <c r="E18" s="414"/>
      <c r="F18" s="402">
        <v>448</v>
      </c>
      <c r="G18" s="414"/>
      <c r="H18" s="402">
        <v>1795</v>
      </c>
      <c r="I18" s="414">
        <v>2644</v>
      </c>
      <c r="J18" s="402"/>
      <c r="K18" s="415"/>
    </row>
    <row r="19" spans="1:11" ht="24.75" customHeight="1">
      <c r="A19" s="395" t="s">
        <v>14</v>
      </c>
      <c r="B19" s="416" t="s">
        <v>336</v>
      </c>
      <c r="C19" s="402">
        <f t="shared" si="0"/>
        <v>2207</v>
      </c>
      <c r="D19" s="402">
        <v>521</v>
      </c>
      <c r="E19" s="402"/>
      <c r="F19" s="402">
        <v>138</v>
      </c>
      <c r="G19" s="402"/>
      <c r="H19" s="402">
        <v>768</v>
      </c>
      <c r="I19" s="402">
        <v>722</v>
      </c>
      <c r="J19" s="402">
        <v>300</v>
      </c>
      <c r="K19" s="403">
        <v>353</v>
      </c>
    </row>
    <row r="20" spans="1:11" ht="26.25" customHeight="1" thickBot="1">
      <c r="A20" s="395" t="s">
        <v>15</v>
      </c>
      <c r="B20" s="416" t="s">
        <v>335</v>
      </c>
      <c r="C20" s="402">
        <f>SUM(D20,F20,H20,J20,G50,C50,E50)-H50</f>
        <v>8327</v>
      </c>
      <c r="D20" s="402">
        <v>171</v>
      </c>
      <c r="E20" s="414"/>
      <c r="F20" s="402">
        <v>467</v>
      </c>
      <c r="G20" s="414"/>
      <c r="H20" s="402">
        <v>7124</v>
      </c>
      <c r="I20" s="414">
        <v>5868</v>
      </c>
      <c r="J20" s="402"/>
      <c r="K20" s="415"/>
    </row>
    <row r="21" spans="1:11" s="408" customFormat="1" ht="12.75" customHeight="1" thickBot="1">
      <c r="A21" s="395" t="s">
        <v>16</v>
      </c>
      <c r="B21" s="411" t="s">
        <v>629</v>
      </c>
      <c r="C21" s="417">
        <f t="shared" si="0"/>
        <v>52786</v>
      </c>
      <c r="D21" s="417">
        <f aca="true" t="shared" si="3" ref="D21:K21">SUM(D11,D15,D16:D20)</f>
        <v>8815</v>
      </c>
      <c r="E21" s="417">
        <f t="shared" si="3"/>
        <v>0</v>
      </c>
      <c r="F21" s="417">
        <f t="shared" si="3"/>
        <v>2796</v>
      </c>
      <c r="G21" s="417">
        <f t="shared" si="3"/>
        <v>0</v>
      </c>
      <c r="H21" s="417">
        <f t="shared" si="3"/>
        <v>44388</v>
      </c>
      <c r="I21" s="417">
        <f t="shared" si="3"/>
        <v>30247</v>
      </c>
      <c r="J21" s="417">
        <f t="shared" si="3"/>
        <v>2374</v>
      </c>
      <c r="K21" s="417">
        <f t="shared" si="3"/>
        <v>2026</v>
      </c>
    </row>
    <row r="22" spans="1:11" s="421" customFormat="1" ht="12.75" customHeight="1" thickBot="1">
      <c r="A22" s="395" t="s">
        <v>17</v>
      </c>
      <c r="B22" s="418"/>
      <c r="C22" s="419"/>
      <c r="D22" s="419"/>
      <c r="E22" s="419"/>
      <c r="F22" s="419"/>
      <c r="G22" s="419"/>
      <c r="H22" s="419"/>
      <c r="I22" s="419"/>
      <c r="J22" s="419"/>
      <c r="K22" s="420"/>
    </row>
    <row r="23" spans="1:11" s="408" customFormat="1" ht="12.75" customHeight="1" thickBot="1">
      <c r="A23" s="395" t="s">
        <v>18</v>
      </c>
      <c r="B23" s="422" t="s">
        <v>630</v>
      </c>
      <c r="C23" s="423">
        <f>C8+C21</f>
        <v>52786</v>
      </c>
      <c r="D23" s="423">
        <f aca="true" t="shared" si="4" ref="D23:K23">D8+D21</f>
        <v>8815</v>
      </c>
      <c r="E23" s="423">
        <f t="shared" si="4"/>
        <v>0</v>
      </c>
      <c r="F23" s="423">
        <f t="shared" si="4"/>
        <v>2796</v>
      </c>
      <c r="G23" s="423">
        <f t="shared" si="4"/>
        <v>0</v>
      </c>
      <c r="H23" s="423">
        <f t="shared" si="4"/>
        <v>44388</v>
      </c>
      <c r="I23" s="423">
        <f t="shared" si="4"/>
        <v>30247</v>
      </c>
      <c r="J23" s="423">
        <f t="shared" si="4"/>
        <v>2374</v>
      </c>
      <c r="K23" s="423">
        <f t="shared" si="4"/>
        <v>2026</v>
      </c>
    </row>
    <row r="24" spans="1:11" s="408" customFormat="1" ht="12.75" customHeight="1" thickBot="1">
      <c r="A24" s="395" t="s">
        <v>19</v>
      </c>
      <c r="B24" s="424" t="s">
        <v>631</v>
      </c>
      <c r="C24" s="850">
        <f>SUM(D24,F24,H24,J24,G54,C54,E54)-H54</f>
        <v>40363</v>
      </c>
      <c r="D24" s="425">
        <v>14859</v>
      </c>
      <c r="E24" s="425">
        <v>3142</v>
      </c>
      <c r="F24" s="425">
        <v>3923</v>
      </c>
      <c r="G24" s="425">
        <v>848</v>
      </c>
      <c r="H24" s="425">
        <v>20104</v>
      </c>
      <c r="I24" s="425">
        <v>33198</v>
      </c>
      <c r="J24" s="425">
        <v>170</v>
      </c>
      <c r="K24" s="426"/>
    </row>
    <row r="25" spans="1:11" s="408" customFormat="1" ht="12.75" customHeight="1" thickBot="1">
      <c r="A25" s="849" t="s">
        <v>20</v>
      </c>
      <c r="B25" s="424" t="s">
        <v>859</v>
      </c>
      <c r="C25" s="851">
        <f>SUM(D25,F25,H25,J25,G55,C55,E55)-H55</f>
        <v>260061</v>
      </c>
      <c r="D25" s="425">
        <v>5103</v>
      </c>
      <c r="E25" s="425">
        <v>0</v>
      </c>
      <c r="F25" s="425">
        <v>1277</v>
      </c>
      <c r="G25" s="425">
        <v>0</v>
      </c>
      <c r="H25" s="425">
        <v>61731</v>
      </c>
      <c r="I25" s="425">
        <v>129036</v>
      </c>
      <c r="J25" s="425">
        <v>509740</v>
      </c>
      <c r="K25" s="426">
        <v>129687</v>
      </c>
    </row>
    <row r="26" spans="1:11" s="408" customFormat="1" ht="12.75" customHeight="1" thickBot="1">
      <c r="A26" s="427" t="s">
        <v>21</v>
      </c>
      <c r="B26" s="428" t="s">
        <v>632</v>
      </c>
      <c r="C26" s="429">
        <f>SUM(C23:C25)</f>
        <v>353210</v>
      </c>
      <c r="D26" s="429">
        <f aca="true" t="shared" si="5" ref="D26:K26">SUM(D23:D25)</f>
        <v>28777</v>
      </c>
      <c r="E26" s="429">
        <f t="shared" si="5"/>
        <v>3142</v>
      </c>
      <c r="F26" s="429">
        <f t="shared" si="5"/>
        <v>7996</v>
      </c>
      <c r="G26" s="429">
        <f t="shared" si="5"/>
        <v>848</v>
      </c>
      <c r="H26" s="429">
        <f t="shared" si="5"/>
        <v>126223</v>
      </c>
      <c r="I26" s="429">
        <f t="shared" si="5"/>
        <v>192481</v>
      </c>
      <c r="J26" s="429">
        <f t="shared" si="5"/>
        <v>512284</v>
      </c>
      <c r="K26" s="407">
        <f t="shared" si="5"/>
        <v>131713</v>
      </c>
    </row>
    <row r="27" spans="1:11" s="433" customFormat="1" ht="12.75" customHeight="1">
      <c r="A27" s="430"/>
      <c r="B27" s="431"/>
      <c r="C27" s="431"/>
      <c r="D27" s="431"/>
      <c r="E27" s="431"/>
      <c r="F27" s="432"/>
      <c r="G27" s="432"/>
      <c r="H27" s="432"/>
      <c r="I27" s="432"/>
      <c r="J27" s="432"/>
      <c r="K27" s="432"/>
    </row>
    <row r="28" spans="1:11" s="436" customFormat="1" ht="12.75" customHeight="1">
      <c r="A28" s="434"/>
      <c r="B28" s="435"/>
      <c r="C28" s="435"/>
      <c r="D28" s="435"/>
      <c r="E28" s="435"/>
      <c r="F28" s="435"/>
      <c r="G28" s="435"/>
      <c r="H28" s="435"/>
      <c r="I28" s="435"/>
      <c r="J28" s="435"/>
      <c r="K28" s="435"/>
    </row>
    <row r="29" spans="1:11" s="408" customFormat="1" ht="12.75" customHeight="1">
      <c r="A29" s="377"/>
      <c r="B29" s="432"/>
      <c r="C29" s="418"/>
      <c r="D29" s="418"/>
      <c r="E29" s="418"/>
      <c r="F29" s="418"/>
      <c r="G29" s="418"/>
      <c r="H29" s="418"/>
      <c r="I29" s="418"/>
      <c r="J29" s="418"/>
      <c r="K29" s="418"/>
    </row>
    <row r="30" spans="1:11" s="408" customFormat="1" ht="12.75" customHeight="1">
      <c r="A30" s="377"/>
      <c r="B30" s="432"/>
      <c r="C30" s="418"/>
      <c r="D30" s="418"/>
      <c r="E30" s="418"/>
      <c r="F30" s="418"/>
      <c r="G30" s="418"/>
      <c r="H30" s="418"/>
      <c r="I30" s="418"/>
      <c r="J30" s="418"/>
      <c r="K30" s="418"/>
    </row>
    <row r="31" spans="1:11" ht="23.25" customHeight="1">
      <c r="A31" s="858" t="s">
        <v>431</v>
      </c>
      <c r="B31" s="858"/>
      <c r="C31" s="858"/>
      <c r="D31" s="858"/>
      <c r="E31" s="858"/>
      <c r="F31" s="858"/>
      <c r="G31" s="858"/>
      <c r="H31" s="858"/>
      <c r="I31" s="858"/>
      <c r="J31" s="858"/>
      <c r="K31" s="858"/>
    </row>
    <row r="32" spans="1:11" s="408" customFormat="1" ht="27" customHeight="1">
      <c r="A32" s="377"/>
      <c r="B32" s="859" t="s">
        <v>811</v>
      </c>
      <c r="C32" s="859"/>
      <c r="D32" s="859"/>
      <c r="E32" s="859"/>
      <c r="F32" s="859"/>
      <c r="G32" s="859"/>
      <c r="H32" s="859"/>
      <c r="I32" s="859"/>
      <c r="J32" s="859"/>
      <c r="K32" s="859"/>
    </row>
    <row r="33" spans="1:11" s="408" customFormat="1" ht="12.75" customHeight="1" thickBot="1">
      <c r="A33" s="377"/>
      <c r="B33" s="432"/>
      <c r="C33" s="418"/>
      <c r="D33" s="418"/>
      <c r="E33" s="418"/>
      <c r="F33" s="418"/>
      <c r="G33" s="418"/>
      <c r="H33" s="418"/>
      <c r="I33" s="418"/>
      <c r="J33" s="418"/>
      <c r="K33" s="379" t="s">
        <v>615</v>
      </c>
    </row>
    <row r="34" spans="1:11" ht="12.75" customHeight="1" thickBot="1">
      <c r="A34" s="863"/>
      <c r="B34" s="380" t="s">
        <v>341</v>
      </c>
      <c r="C34" s="381" t="s">
        <v>342</v>
      </c>
      <c r="D34" s="381" t="s">
        <v>343</v>
      </c>
      <c r="E34" s="381" t="s">
        <v>344</v>
      </c>
      <c r="F34" s="381" t="s">
        <v>345</v>
      </c>
      <c r="G34" s="381" t="s">
        <v>346</v>
      </c>
      <c r="H34" s="381" t="s">
        <v>347</v>
      </c>
      <c r="I34" s="381" t="s">
        <v>602</v>
      </c>
      <c r="J34" s="381" t="s">
        <v>603</v>
      </c>
      <c r="K34" s="381" t="s">
        <v>604</v>
      </c>
    </row>
    <row r="35" spans="1:11" s="438" customFormat="1" ht="24.75" customHeight="1">
      <c r="A35" s="864"/>
      <c r="B35" s="382"/>
      <c r="C35" s="384" t="s">
        <v>633</v>
      </c>
      <c r="D35" s="385"/>
      <c r="E35" s="866" t="s">
        <v>860</v>
      </c>
      <c r="F35" s="867"/>
      <c r="G35" s="384" t="s">
        <v>635</v>
      </c>
      <c r="H35" s="385"/>
      <c r="I35" s="383" t="s">
        <v>636</v>
      </c>
      <c r="J35" s="383" t="s">
        <v>637</v>
      </c>
      <c r="K35" s="437" t="s">
        <v>638</v>
      </c>
    </row>
    <row r="36" spans="1:11" s="438" customFormat="1" ht="12.75" customHeight="1">
      <c r="A36" s="864"/>
      <c r="B36" s="387" t="s">
        <v>639</v>
      </c>
      <c r="C36" s="389" t="s">
        <v>621</v>
      </c>
      <c r="D36" s="389" t="s">
        <v>622</v>
      </c>
      <c r="E36" s="389" t="s">
        <v>621</v>
      </c>
      <c r="F36" s="389" t="s">
        <v>622</v>
      </c>
      <c r="G36" s="389" t="s">
        <v>640</v>
      </c>
      <c r="H36" s="389" t="s">
        <v>641</v>
      </c>
      <c r="I36" s="388" t="s">
        <v>642</v>
      </c>
      <c r="J36" s="388" t="s">
        <v>643</v>
      </c>
      <c r="K36" s="439" t="s">
        <v>644</v>
      </c>
    </row>
    <row r="37" spans="1:11" s="438" customFormat="1" ht="12.75" customHeight="1" thickBot="1">
      <c r="A37" s="865"/>
      <c r="B37" s="391"/>
      <c r="C37" s="393" t="s">
        <v>623</v>
      </c>
      <c r="D37" s="393" t="s">
        <v>624</v>
      </c>
      <c r="E37" s="393" t="s">
        <v>623</v>
      </c>
      <c r="F37" s="393" t="s">
        <v>624</v>
      </c>
      <c r="G37" s="393"/>
      <c r="H37" s="393"/>
      <c r="I37" s="393" t="s">
        <v>645</v>
      </c>
      <c r="J37" s="393" t="s">
        <v>645</v>
      </c>
      <c r="K37" s="394" t="s">
        <v>643</v>
      </c>
    </row>
    <row r="38" spans="1:11" s="400" customFormat="1" ht="12.75" customHeight="1" thickBot="1">
      <c r="A38" s="395" t="s">
        <v>22</v>
      </c>
      <c r="B38" s="396" t="s">
        <v>625</v>
      </c>
      <c r="C38" s="440"/>
      <c r="D38" s="440"/>
      <c r="E38" s="441"/>
      <c r="F38" s="440"/>
      <c r="G38" s="441"/>
      <c r="H38" s="441"/>
      <c r="I38" s="441">
        <f aca="true" t="shared" si="6" ref="I38:I51">SUM(E8,G8,I8,K8,D38,F38)</f>
        <v>0</v>
      </c>
      <c r="J38" s="441">
        <f aca="true" t="shared" si="7" ref="J38:J51">C8-I38</f>
        <v>0</v>
      </c>
      <c r="K38" s="442"/>
    </row>
    <row r="39" spans="1:11" ht="12.75" customHeight="1">
      <c r="A39" s="395" t="s">
        <v>23</v>
      </c>
      <c r="B39" s="401" t="s">
        <v>331</v>
      </c>
      <c r="C39" s="443">
        <v>-15</v>
      </c>
      <c r="D39" s="443"/>
      <c r="E39" s="443"/>
      <c r="F39" s="443"/>
      <c r="G39" s="443"/>
      <c r="H39" s="443">
        <v>2490</v>
      </c>
      <c r="I39" s="443">
        <f t="shared" si="6"/>
        <v>4812</v>
      </c>
      <c r="J39" s="443">
        <f t="shared" si="7"/>
        <v>2889</v>
      </c>
      <c r="K39" s="444"/>
    </row>
    <row r="40" spans="1:11" ht="26.25" thickBot="1">
      <c r="A40" s="395" t="s">
        <v>24</v>
      </c>
      <c r="B40" s="404" t="s">
        <v>332</v>
      </c>
      <c r="C40" s="443">
        <v>-290</v>
      </c>
      <c r="D40" s="443"/>
      <c r="E40" s="443"/>
      <c r="F40" s="443"/>
      <c r="G40" s="443">
        <v>647</v>
      </c>
      <c r="H40" s="443"/>
      <c r="I40" s="443">
        <f t="shared" si="6"/>
        <v>868</v>
      </c>
      <c r="J40" s="443">
        <f t="shared" si="7"/>
        <v>4530</v>
      </c>
      <c r="K40" s="444"/>
    </row>
    <row r="41" spans="1:11" s="408" customFormat="1" ht="12.75" customHeight="1" thickBot="1">
      <c r="A41" s="395" t="s">
        <v>25</v>
      </c>
      <c r="B41" s="405" t="s">
        <v>626</v>
      </c>
      <c r="C41" s="445">
        <f aca="true" t="shared" si="8" ref="C41:K41">SUM(C39:C40)</f>
        <v>-305</v>
      </c>
      <c r="D41" s="445">
        <f t="shared" si="8"/>
        <v>0</v>
      </c>
      <c r="E41" s="445">
        <f t="shared" si="8"/>
        <v>0</v>
      </c>
      <c r="F41" s="445">
        <f t="shared" si="8"/>
        <v>0</v>
      </c>
      <c r="G41" s="445">
        <f t="shared" si="8"/>
        <v>647</v>
      </c>
      <c r="H41" s="445">
        <f t="shared" si="8"/>
        <v>2490</v>
      </c>
      <c r="I41" s="445">
        <f t="shared" si="6"/>
        <v>5680</v>
      </c>
      <c r="J41" s="445">
        <f t="shared" si="7"/>
        <v>7419</v>
      </c>
      <c r="K41" s="446">
        <f t="shared" si="8"/>
        <v>0</v>
      </c>
    </row>
    <row r="42" spans="1:11" ht="12.75" customHeight="1">
      <c r="A42" s="395" t="s">
        <v>26</v>
      </c>
      <c r="B42" s="401" t="s">
        <v>333</v>
      </c>
      <c r="C42" s="443"/>
      <c r="D42" s="443"/>
      <c r="E42" s="443"/>
      <c r="F42" s="443"/>
      <c r="G42" s="443"/>
      <c r="H42" s="443">
        <v>477</v>
      </c>
      <c r="I42" s="443">
        <f t="shared" si="6"/>
        <v>2522</v>
      </c>
      <c r="J42" s="443">
        <f t="shared" si="7"/>
        <v>451</v>
      </c>
      <c r="K42" s="444"/>
    </row>
    <row r="43" spans="1:11" ht="12.75" customHeight="1">
      <c r="A43" s="395" t="s">
        <v>27</v>
      </c>
      <c r="B43" s="409" t="s">
        <v>334</v>
      </c>
      <c r="C43" s="443"/>
      <c r="D43" s="443"/>
      <c r="E43" s="443"/>
      <c r="F43" s="443"/>
      <c r="G43" s="443">
        <v>5428</v>
      </c>
      <c r="H43" s="443"/>
      <c r="I43" s="443">
        <f t="shared" si="6"/>
        <v>3773</v>
      </c>
      <c r="J43" s="443">
        <f t="shared" si="7"/>
        <v>7110</v>
      </c>
      <c r="K43" s="444"/>
    </row>
    <row r="44" spans="1:11" ht="12.75" customHeight="1" thickBot="1">
      <c r="A44" s="395" t="s">
        <v>28</v>
      </c>
      <c r="B44" s="410" t="s">
        <v>543</v>
      </c>
      <c r="C44" s="443"/>
      <c r="D44" s="443"/>
      <c r="E44" s="443"/>
      <c r="F44" s="443"/>
      <c r="G44" s="443"/>
      <c r="H44" s="443">
        <v>1257</v>
      </c>
      <c r="I44" s="443">
        <f t="shared" si="6"/>
        <v>1781</v>
      </c>
      <c r="J44" s="443">
        <f t="shared" si="7"/>
        <v>5</v>
      </c>
      <c r="K44" s="444"/>
    </row>
    <row r="45" spans="1:11" s="408" customFormat="1" ht="12.75" customHeight="1" thickBot="1">
      <c r="A45" s="395" t="s">
        <v>29</v>
      </c>
      <c r="B45" s="405" t="s">
        <v>627</v>
      </c>
      <c r="C45" s="445">
        <f>SUM(C42:C44)</f>
        <v>0</v>
      </c>
      <c r="D45" s="445">
        <f aca="true" t="shared" si="9" ref="D45:K45">SUM(D42:D44)</f>
        <v>0</v>
      </c>
      <c r="E45" s="445">
        <f t="shared" si="9"/>
        <v>0</v>
      </c>
      <c r="F45" s="445">
        <f t="shared" si="9"/>
        <v>0</v>
      </c>
      <c r="G45" s="445">
        <f t="shared" si="9"/>
        <v>5428</v>
      </c>
      <c r="H45" s="445">
        <f t="shared" si="9"/>
        <v>1734</v>
      </c>
      <c r="I45" s="445">
        <f t="shared" si="6"/>
        <v>8076</v>
      </c>
      <c r="J45" s="445">
        <f t="shared" si="7"/>
        <v>7566</v>
      </c>
      <c r="K45" s="446">
        <f t="shared" si="9"/>
        <v>0</v>
      </c>
    </row>
    <row r="46" spans="1:11" ht="12.75" customHeight="1">
      <c r="A46" s="395" t="s">
        <v>30</v>
      </c>
      <c r="B46" s="401" t="s">
        <v>330</v>
      </c>
      <c r="C46" s="443"/>
      <c r="D46" s="443"/>
      <c r="E46" s="443"/>
      <c r="F46" s="443"/>
      <c r="G46" s="443"/>
      <c r="H46" s="443">
        <v>8897</v>
      </c>
      <c r="I46" s="443">
        <f t="shared" si="6"/>
        <v>8744</v>
      </c>
      <c r="J46" s="443">
        <f t="shared" si="7"/>
        <v>444</v>
      </c>
      <c r="K46" s="444"/>
    </row>
    <row r="47" spans="1:11" ht="12.75" customHeight="1">
      <c r="A47" s="395" t="s">
        <v>31</v>
      </c>
      <c r="B47" s="409" t="s">
        <v>628</v>
      </c>
      <c r="C47" s="443"/>
      <c r="D47" s="443"/>
      <c r="E47" s="443"/>
      <c r="F47" s="443"/>
      <c r="G47" s="443">
        <v>136</v>
      </c>
      <c r="H47" s="443"/>
      <c r="I47" s="443">
        <f t="shared" si="6"/>
        <v>186</v>
      </c>
      <c r="J47" s="443">
        <f t="shared" si="7"/>
        <v>1201</v>
      </c>
      <c r="K47" s="444"/>
    </row>
    <row r="48" spans="1:11" ht="25.5">
      <c r="A48" s="395" t="s">
        <v>106</v>
      </c>
      <c r="B48" s="416" t="s">
        <v>546</v>
      </c>
      <c r="C48" s="443"/>
      <c r="D48" s="443"/>
      <c r="E48" s="447"/>
      <c r="F48" s="443"/>
      <c r="G48" s="447">
        <v>583</v>
      </c>
      <c r="H48" s="443"/>
      <c r="I48" s="447">
        <f t="shared" si="6"/>
        <v>2644</v>
      </c>
      <c r="J48" s="443">
        <f t="shared" si="7"/>
        <v>292</v>
      </c>
      <c r="K48" s="448"/>
    </row>
    <row r="49" spans="1:11" ht="24.75" customHeight="1">
      <c r="A49" s="395" t="s">
        <v>107</v>
      </c>
      <c r="B49" s="416" t="s">
        <v>336</v>
      </c>
      <c r="C49" s="443">
        <v>-21</v>
      </c>
      <c r="D49" s="443"/>
      <c r="E49" s="443"/>
      <c r="F49" s="443"/>
      <c r="G49" s="443">
        <v>501</v>
      </c>
      <c r="H49" s="443"/>
      <c r="I49" s="443">
        <f t="shared" si="6"/>
        <v>1075</v>
      </c>
      <c r="J49" s="443">
        <f t="shared" si="7"/>
        <v>1132</v>
      </c>
      <c r="K49" s="444"/>
    </row>
    <row r="50" spans="1:11" ht="26.25" thickBot="1">
      <c r="A50" s="395" t="s">
        <v>108</v>
      </c>
      <c r="B50" s="416" t="s">
        <v>335</v>
      </c>
      <c r="C50" s="443"/>
      <c r="D50" s="443"/>
      <c r="E50" s="447"/>
      <c r="F50" s="443"/>
      <c r="G50" s="447">
        <v>565</v>
      </c>
      <c r="H50" s="443"/>
      <c r="I50" s="447">
        <f t="shared" si="6"/>
        <v>5868</v>
      </c>
      <c r="J50" s="443">
        <f t="shared" si="7"/>
        <v>2459</v>
      </c>
      <c r="K50" s="448"/>
    </row>
    <row r="51" spans="1:11" s="408" customFormat="1" ht="12.75" customHeight="1" thickBot="1">
      <c r="A51" s="395" t="s">
        <v>109</v>
      </c>
      <c r="B51" s="411" t="s">
        <v>646</v>
      </c>
      <c r="C51" s="449">
        <f aca="true" t="shared" si="10" ref="C51:H51">SUM(C41,C45,C46:C50)</f>
        <v>-326</v>
      </c>
      <c r="D51" s="449">
        <f t="shared" si="10"/>
        <v>0</v>
      </c>
      <c r="E51" s="449">
        <f t="shared" si="10"/>
        <v>0</v>
      </c>
      <c r="F51" s="449">
        <f t="shared" si="10"/>
        <v>0</v>
      </c>
      <c r="G51" s="449">
        <f t="shared" si="10"/>
        <v>7860</v>
      </c>
      <c r="H51" s="449">
        <f t="shared" si="10"/>
        <v>13121</v>
      </c>
      <c r="I51" s="449">
        <f t="shared" si="6"/>
        <v>32273</v>
      </c>
      <c r="J51" s="449">
        <f t="shared" si="7"/>
        <v>20513</v>
      </c>
      <c r="K51" s="449"/>
    </row>
    <row r="52" spans="1:11" s="421" customFormat="1" ht="12.75" customHeight="1" thickBot="1">
      <c r="A52" s="395" t="s">
        <v>393</v>
      </c>
      <c r="B52" s="418"/>
      <c r="C52" s="450"/>
      <c r="D52" s="450"/>
      <c r="E52" s="450"/>
      <c r="F52" s="450"/>
      <c r="G52" s="450"/>
      <c r="H52" s="450"/>
      <c r="I52" s="450"/>
      <c r="J52" s="450"/>
      <c r="K52" s="451"/>
    </row>
    <row r="53" spans="1:11" s="408" customFormat="1" ht="12.75" customHeight="1" thickBot="1">
      <c r="A53" s="395" t="s">
        <v>391</v>
      </c>
      <c r="B53" s="422" t="s">
        <v>630</v>
      </c>
      <c r="C53" s="452">
        <f aca="true" t="shared" si="11" ref="C53:J53">SUM(C38,C51)</f>
        <v>-326</v>
      </c>
      <c r="D53" s="452">
        <f t="shared" si="11"/>
        <v>0</v>
      </c>
      <c r="E53" s="452">
        <f t="shared" si="11"/>
        <v>0</v>
      </c>
      <c r="F53" s="452">
        <f t="shared" si="11"/>
        <v>0</v>
      </c>
      <c r="G53" s="452">
        <f t="shared" si="11"/>
        <v>7860</v>
      </c>
      <c r="H53" s="452">
        <f t="shared" si="11"/>
        <v>13121</v>
      </c>
      <c r="I53" s="452">
        <f t="shared" si="11"/>
        <v>32273</v>
      </c>
      <c r="J53" s="452">
        <f t="shared" si="11"/>
        <v>20513</v>
      </c>
      <c r="K53" s="452">
        <v>20000</v>
      </c>
    </row>
    <row r="54" spans="1:11" s="408" customFormat="1" ht="12.75" customHeight="1" thickBot="1">
      <c r="A54" s="395" t="s">
        <v>390</v>
      </c>
      <c r="B54" s="424" t="s">
        <v>631</v>
      </c>
      <c r="C54" s="453"/>
      <c r="D54" s="453"/>
      <c r="E54" s="453">
        <v>2387</v>
      </c>
      <c r="F54" s="453"/>
      <c r="G54" s="453"/>
      <c r="H54" s="453">
        <v>1080</v>
      </c>
      <c r="I54" s="453">
        <f>SUM(E24,G24,I24,K24,D54,F54)</f>
        <v>37188</v>
      </c>
      <c r="J54" s="453">
        <v>3175</v>
      </c>
      <c r="K54" s="452"/>
    </row>
    <row r="55" spans="1:11" s="408" customFormat="1" ht="12.75" customHeight="1" thickBot="1">
      <c r="A55" s="395" t="s">
        <v>388</v>
      </c>
      <c r="B55" s="424" t="s">
        <v>859</v>
      </c>
      <c r="C55" s="453"/>
      <c r="D55" s="453"/>
      <c r="E55" s="453">
        <v>18257</v>
      </c>
      <c r="F55" s="453"/>
      <c r="G55" s="453"/>
      <c r="H55" s="453">
        <v>336047</v>
      </c>
      <c r="I55" s="453">
        <v>258723</v>
      </c>
      <c r="J55" s="453">
        <v>1338</v>
      </c>
      <c r="K55" s="452">
        <v>250043</v>
      </c>
    </row>
    <row r="56" spans="1:27" s="454" customFormat="1" ht="12.75" customHeight="1" thickBot="1">
      <c r="A56" s="395" t="s">
        <v>378</v>
      </c>
      <c r="B56" s="428" t="s">
        <v>632</v>
      </c>
      <c r="C56" s="449">
        <f aca="true" t="shared" si="12" ref="C56:J56">SUM(C53:C55)</f>
        <v>-326</v>
      </c>
      <c r="D56" s="449">
        <f t="shared" si="12"/>
        <v>0</v>
      </c>
      <c r="E56" s="449">
        <f t="shared" si="12"/>
        <v>20644</v>
      </c>
      <c r="F56" s="449">
        <f t="shared" si="12"/>
        <v>0</v>
      </c>
      <c r="G56" s="449">
        <f t="shared" si="12"/>
        <v>7860</v>
      </c>
      <c r="H56" s="449">
        <f t="shared" si="12"/>
        <v>350248</v>
      </c>
      <c r="I56" s="449">
        <f t="shared" si="12"/>
        <v>328184</v>
      </c>
      <c r="J56" s="449">
        <f t="shared" si="12"/>
        <v>25026</v>
      </c>
      <c r="K56" s="449">
        <f>SUM(K53:K55)</f>
        <v>270043</v>
      </c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</row>
    <row r="57" spans="1:27" ht="19.5" customHeight="1">
      <c r="A57" s="395" t="s">
        <v>411</v>
      </c>
      <c r="B57" s="455" t="s">
        <v>647</v>
      </c>
      <c r="C57" s="456"/>
      <c r="D57" s="456"/>
      <c r="E57" s="456"/>
      <c r="F57" s="456"/>
      <c r="G57" s="456">
        <v>52786</v>
      </c>
      <c r="H57" s="456"/>
      <c r="I57" s="456"/>
      <c r="J57" s="456"/>
      <c r="K57" s="457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</row>
    <row r="58" spans="1:11" ht="12.75" customHeight="1">
      <c r="A58" s="395" t="s">
        <v>376</v>
      </c>
      <c r="B58" s="418" t="s">
        <v>648</v>
      </c>
      <c r="C58" s="431"/>
      <c r="D58" s="431"/>
      <c r="E58" s="431"/>
      <c r="F58" s="431"/>
      <c r="G58" s="459">
        <v>300424</v>
      </c>
      <c r="H58" s="431"/>
      <c r="I58" s="431"/>
      <c r="J58" s="418"/>
      <c r="K58" s="460"/>
    </row>
    <row r="59" spans="1:11" ht="12.75" customHeight="1">
      <c r="A59" s="395" t="s">
        <v>375</v>
      </c>
      <c r="B59" s="418" t="s">
        <v>649</v>
      </c>
      <c r="C59" s="431"/>
      <c r="D59" s="431"/>
      <c r="E59" s="431"/>
      <c r="F59" s="431"/>
      <c r="G59" s="418">
        <f>SUM(G57:G58)</f>
        <v>353210</v>
      </c>
      <c r="H59" s="431"/>
      <c r="I59" s="431"/>
      <c r="J59" s="418"/>
      <c r="K59" s="460"/>
    </row>
    <row r="60" spans="1:11" ht="12.75" customHeight="1">
      <c r="A60" s="395" t="s">
        <v>374</v>
      </c>
      <c r="B60" s="418" t="s">
        <v>650</v>
      </c>
      <c r="C60" s="431"/>
      <c r="D60" s="431"/>
      <c r="E60" s="431"/>
      <c r="F60" s="431"/>
      <c r="G60" s="418">
        <v>49684</v>
      </c>
      <c r="H60" s="431"/>
      <c r="I60" s="431"/>
      <c r="J60" s="418"/>
      <c r="K60" s="460"/>
    </row>
    <row r="61" spans="1:11" ht="12.75" customHeight="1">
      <c r="A61" s="395" t="s">
        <v>412</v>
      </c>
      <c r="B61" s="418" t="s">
        <v>651</v>
      </c>
      <c r="C61" s="431"/>
      <c r="D61" s="431"/>
      <c r="E61" s="431"/>
      <c r="F61" s="431"/>
      <c r="G61" s="459">
        <v>4680</v>
      </c>
      <c r="H61" s="431"/>
      <c r="I61" s="431"/>
      <c r="J61" s="418"/>
      <c r="K61" s="460"/>
    </row>
    <row r="62" spans="1:11" ht="12.75" customHeight="1" thickBot="1">
      <c r="A62" s="427" t="s">
        <v>413</v>
      </c>
      <c r="B62" s="461" t="s">
        <v>652</v>
      </c>
      <c r="C62" s="462"/>
      <c r="D62" s="462"/>
      <c r="E62" s="462"/>
      <c r="F62" s="462"/>
      <c r="G62" s="461">
        <f>G59-G60-G61</f>
        <v>298846</v>
      </c>
      <c r="H62" s="462"/>
      <c r="I62" s="462"/>
      <c r="J62" s="461"/>
      <c r="K62" s="463"/>
    </row>
  </sheetData>
  <sheetProtection/>
  <mergeCells count="8">
    <mergeCell ref="A1:K1"/>
    <mergeCell ref="B2:K2"/>
    <mergeCell ref="A4:A7"/>
    <mergeCell ref="A31:K31"/>
    <mergeCell ref="B32:K32"/>
    <mergeCell ref="A34:A37"/>
    <mergeCell ref="E35:F35"/>
    <mergeCell ref="J5:K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87" r:id="rId1"/>
  <headerFooter alignWithMargins="0">
    <oddHeader>&amp;R&amp;"Arial,Normál"2. melléklet
a 15/2013. (V.2.) Önkormányzati rendelethez</oddHeader>
    <oddFooter>&amp;L
&amp;D&amp;C
&amp;P</oddFooter>
  </headerFooter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SheetLayoutView="100" workbookViewId="0" topLeftCell="A1">
      <selection activeCell="K17" sqref="K17"/>
    </sheetView>
  </sheetViews>
  <sheetFormatPr defaultColWidth="9.00390625" defaultRowHeight="12.75"/>
  <cols>
    <col min="1" max="1" width="8.125" style="3" customWidth="1"/>
    <col min="2" max="2" width="55.625" style="167" customWidth="1"/>
    <col min="3" max="6" width="13.875" style="3" customWidth="1"/>
    <col min="7" max="7" width="55.375" style="3" customWidth="1"/>
    <col min="8" max="11" width="13.875" style="3" customWidth="1"/>
    <col min="12" max="16384" width="9.375" style="3" customWidth="1"/>
  </cols>
  <sheetData>
    <row r="1" spans="1:12" ht="39.75" customHeight="1">
      <c r="A1" s="875" t="s">
        <v>862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0"/>
    </row>
    <row r="2" spans="8:12" ht="15.75" thickBot="1">
      <c r="H2" s="208"/>
      <c r="I2" s="271"/>
      <c r="J2" s="271"/>
      <c r="K2" s="271" t="s">
        <v>387</v>
      </c>
      <c r="L2" s="870"/>
    </row>
    <row r="3" spans="1:12" s="171" customFormat="1" ht="15.75" customHeight="1" thickBot="1">
      <c r="A3" s="172" t="s">
        <v>341</v>
      </c>
      <c r="B3" s="168" t="s">
        <v>342</v>
      </c>
      <c r="C3" s="169" t="s">
        <v>343</v>
      </c>
      <c r="D3" s="169" t="s">
        <v>344</v>
      </c>
      <c r="E3" s="169" t="s">
        <v>345</v>
      </c>
      <c r="F3" s="169" t="s">
        <v>346</v>
      </c>
      <c r="G3" s="168" t="s">
        <v>347</v>
      </c>
      <c r="H3" s="170" t="s">
        <v>602</v>
      </c>
      <c r="I3" s="170" t="s">
        <v>603</v>
      </c>
      <c r="J3" s="170" t="s">
        <v>604</v>
      </c>
      <c r="K3" s="170" t="s">
        <v>605</v>
      </c>
      <c r="L3" s="870"/>
    </row>
    <row r="4" spans="1:12" ht="18" customHeight="1" thickBot="1">
      <c r="A4" s="871" t="s">
        <v>55</v>
      </c>
      <c r="B4" s="873" t="s">
        <v>41</v>
      </c>
      <c r="C4" s="874"/>
      <c r="D4" s="257"/>
      <c r="E4" s="257"/>
      <c r="F4" s="257"/>
      <c r="G4" s="873" t="s">
        <v>46</v>
      </c>
      <c r="H4" s="874"/>
      <c r="I4" s="270"/>
      <c r="J4" s="270"/>
      <c r="K4" s="270"/>
      <c r="L4" s="870"/>
    </row>
    <row r="5" spans="1:12" s="171" customFormat="1" ht="45" customHeight="1" thickBot="1">
      <c r="A5" s="872"/>
      <c r="B5" s="240" t="s">
        <v>51</v>
      </c>
      <c r="C5" s="272" t="s">
        <v>441</v>
      </c>
      <c r="D5" s="272" t="s">
        <v>442</v>
      </c>
      <c r="E5" s="272" t="s">
        <v>809</v>
      </c>
      <c r="F5" s="272" t="s">
        <v>810</v>
      </c>
      <c r="G5" s="240" t="s">
        <v>51</v>
      </c>
      <c r="H5" s="273" t="s">
        <v>441</v>
      </c>
      <c r="I5" s="273" t="s">
        <v>442</v>
      </c>
      <c r="J5" s="272" t="s">
        <v>809</v>
      </c>
      <c r="K5" s="273" t="s">
        <v>810</v>
      </c>
      <c r="L5" s="870"/>
    </row>
    <row r="6" spans="1:12" ht="30">
      <c r="A6" s="173" t="s">
        <v>3</v>
      </c>
      <c r="B6" s="174" t="s">
        <v>251</v>
      </c>
      <c r="C6" s="175">
        <v>2438210</v>
      </c>
      <c r="D6" s="175">
        <v>2577009</v>
      </c>
      <c r="E6" s="175">
        <v>2526402</v>
      </c>
      <c r="F6" s="770">
        <f>E6/D6</f>
        <v>0.980362117478053</v>
      </c>
      <c r="G6" s="174" t="s">
        <v>52</v>
      </c>
      <c r="H6" s="60">
        <v>1258101</v>
      </c>
      <c r="I6" s="60">
        <v>1048862</v>
      </c>
      <c r="J6" s="60">
        <v>1019905</v>
      </c>
      <c r="K6" s="780">
        <f aca="true" t="shared" si="0" ref="K6:K11">J6/I6</f>
        <v>0.9723919829300709</v>
      </c>
      <c r="L6" s="870"/>
    </row>
    <row r="7" spans="1:12" ht="30">
      <c r="A7" s="176" t="s">
        <v>4</v>
      </c>
      <c r="B7" s="177" t="s">
        <v>174</v>
      </c>
      <c r="C7" s="178"/>
      <c r="D7" s="178"/>
      <c r="E7" s="178"/>
      <c r="F7" s="770"/>
      <c r="G7" s="177" t="s">
        <v>53</v>
      </c>
      <c r="H7" s="29">
        <v>330919</v>
      </c>
      <c r="I7" s="301">
        <v>275332</v>
      </c>
      <c r="J7" s="301">
        <v>267336</v>
      </c>
      <c r="K7" s="780">
        <f t="shared" si="0"/>
        <v>0.9709586971365479</v>
      </c>
      <c r="L7" s="870"/>
    </row>
    <row r="8" spans="1:12" ht="15.75" customHeight="1">
      <c r="A8" s="176" t="s">
        <v>5</v>
      </c>
      <c r="B8" s="177" t="s">
        <v>149</v>
      </c>
      <c r="C8" s="178">
        <v>17800</v>
      </c>
      <c r="D8" s="178">
        <v>10347</v>
      </c>
      <c r="E8" s="178">
        <v>7782</v>
      </c>
      <c r="F8" s="770">
        <f>E8/D8</f>
        <v>0.7521020585677007</v>
      </c>
      <c r="G8" s="177" t="s">
        <v>54</v>
      </c>
      <c r="H8" s="29">
        <v>1818764</v>
      </c>
      <c r="I8" s="29">
        <v>1563960</v>
      </c>
      <c r="J8" s="29">
        <v>1437737</v>
      </c>
      <c r="K8" s="780">
        <f t="shared" si="0"/>
        <v>0.919292692907747</v>
      </c>
      <c r="L8" s="870"/>
    </row>
    <row r="9" spans="1:12" ht="15.75" customHeight="1">
      <c r="A9" s="176" t="s">
        <v>6</v>
      </c>
      <c r="B9" s="179" t="s">
        <v>59</v>
      </c>
      <c r="C9" s="178">
        <v>628114</v>
      </c>
      <c r="D9" s="178">
        <v>653246</v>
      </c>
      <c r="E9" s="178">
        <v>653246</v>
      </c>
      <c r="F9" s="770">
        <f>E9/D9</f>
        <v>1</v>
      </c>
      <c r="G9" s="177" t="s">
        <v>198</v>
      </c>
      <c r="H9" s="29">
        <v>489860</v>
      </c>
      <c r="I9" s="29">
        <v>583793</v>
      </c>
      <c r="J9" s="29">
        <v>562528</v>
      </c>
      <c r="K9" s="780">
        <f t="shared" si="0"/>
        <v>0.9635744176446104</v>
      </c>
      <c r="L9" s="870"/>
    </row>
    <row r="10" spans="1:12" ht="15.75" customHeight="1">
      <c r="A10" s="176" t="s">
        <v>7</v>
      </c>
      <c r="B10" s="177" t="s">
        <v>93</v>
      </c>
      <c r="C10" s="178">
        <v>1070051</v>
      </c>
      <c r="D10" s="178">
        <v>413705</v>
      </c>
      <c r="E10" s="178">
        <v>405550</v>
      </c>
      <c r="F10" s="770">
        <f>E10/D10</f>
        <v>0.9802878862957904</v>
      </c>
      <c r="G10" s="177" t="s">
        <v>36</v>
      </c>
      <c r="H10" s="29">
        <v>14750</v>
      </c>
      <c r="I10" s="29">
        <v>750</v>
      </c>
      <c r="J10" s="29"/>
      <c r="K10" s="780">
        <f t="shared" si="0"/>
        <v>0</v>
      </c>
      <c r="L10" s="870"/>
    </row>
    <row r="11" spans="1:12" ht="15.75" customHeight="1">
      <c r="A11" s="176" t="s">
        <v>8</v>
      </c>
      <c r="B11" s="177" t="s">
        <v>45</v>
      </c>
      <c r="C11" s="180">
        <v>25023</v>
      </c>
      <c r="D11" s="180">
        <v>25023</v>
      </c>
      <c r="E11" s="180">
        <v>15871</v>
      </c>
      <c r="F11" s="770">
        <f>E11/D11</f>
        <v>0.634256484034688</v>
      </c>
      <c r="G11" s="177" t="s">
        <v>35</v>
      </c>
      <c r="H11" s="29">
        <v>3731</v>
      </c>
      <c r="I11" s="29">
        <v>3731</v>
      </c>
      <c r="J11" s="29">
        <v>4678</v>
      </c>
      <c r="K11" s="780">
        <f t="shared" si="0"/>
        <v>1.253819351380327</v>
      </c>
      <c r="L11" s="870"/>
    </row>
    <row r="12" spans="1:12" ht="15.75" customHeight="1">
      <c r="A12" s="176" t="s">
        <v>9</v>
      </c>
      <c r="B12" s="177" t="s">
        <v>103</v>
      </c>
      <c r="C12" s="178"/>
      <c r="D12" s="178">
        <v>200</v>
      </c>
      <c r="E12" s="178">
        <v>110</v>
      </c>
      <c r="F12" s="771">
        <f>E12/D12</f>
        <v>0.55</v>
      </c>
      <c r="G12" s="177"/>
      <c r="H12" s="29"/>
      <c r="I12" s="29"/>
      <c r="J12" s="29"/>
      <c r="K12" s="781"/>
      <c r="L12" s="870"/>
    </row>
    <row r="13" spans="1:12" ht="30">
      <c r="A13" s="176" t="s">
        <v>10</v>
      </c>
      <c r="B13" s="177" t="s">
        <v>131</v>
      </c>
      <c r="C13" s="178"/>
      <c r="D13" s="178"/>
      <c r="E13" s="178"/>
      <c r="F13" s="771"/>
      <c r="G13" s="177"/>
      <c r="H13" s="29"/>
      <c r="I13" s="29"/>
      <c r="J13" s="29"/>
      <c r="K13" s="781"/>
      <c r="L13" s="870"/>
    </row>
    <row r="14" spans="1:12" ht="30">
      <c r="A14" s="195" t="s">
        <v>11</v>
      </c>
      <c r="B14" s="194" t="s">
        <v>458</v>
      </c>
      <c r="C14" s="297"/>
      <c r="D14" s="297"/>
      <c r="E14" s="297">
        <v>68853</v>
      </c>
      <c r="F14" s="773"/>
      <c r="G14" s="194"/>
      <c r="H14" s="32"/>
      <c r="I14" s="32"/>
      <c r="J14" s="32"/>
      <c r="K14" s="782"/>
      <c r="L14" s="870"/>
    </row>
    <row r="15" spans="1:12" ht="30.75" thickBot="1">
      <c r="A15" s="837" t="s">
        <v>12</v>
      </c>
      <c r="B15" s="838" t="s">
        <v>457</v>
      </c>
      <c r="C15" s="839"/>
      <c r="D15" s="839"/>
      <c r="E15" s="839">
        <v>1990</v>
      </c>
      <c r="F15" s="840"/>
      <c r="G15" s="838"/>
      <c r="H15" s="45"/>
      <c r="I15" s="45"/>
      <c r="J15" s="45"/>
      <c r="K15" s="817"/>
      <c r="L15" s="870"/>
    </row>
    <row r="16" spans="1:12" ht="15.75" customHeight="1" thickBot="1">
      <c r="A16" s="181" t="s">
        <v>13</v>
      </c>
      <c r="B16" s="182" t="s">
        <v>116</v>
      </c>
      <c r="C16" s="183">
        <f>SUM(C6:C13)</f>
        <v>4179198</v>
      </c>
      <c r="D16" s="183">
        <f>SUM(D6:D13)</f>
        <v>3679530</v>
      </c>
      <c r="E16" s="183">
        <f>SUM(E6:E15)</f>
        <v>3679804</v>
      </c>
      <c r="F16" s="774">
        <f>E16/D16</f>
        <v>1.0000744660323466</v>
      </c>
      <c r="G16" s="184" t="s">
        <v>117</v>
      </c>
      <c r="H16" s="21">
        <f>SUM(H6:H13)</f>
        <v>3916125</v>
      </c>
      <c r="I16" s="21">
        <f>SUM(I6:I13)</f>
        <v>3476428</v>
      </c>
      <c r="J16" s="21">
        <f>SUM(J6:J13)</f>
        <v>3292184</v>
      </c>
      <c r="K16" s="783">
        <f>J16/I16</f>
        <v>0.9470019226631473</v>
      </c>
      <c r="L16" s="870"/>
    </row>
    <row r="17" spans="1:12" ht="15.75" customHeight="1">
      <c r="A17" s="185" t="s">
        <v>14</v>
      </c>
      <c r="B17" s="186" t="s">
        <v>127</v>
      </c>
      <c r="C17" s="187">
        <v>158661</v>
      </c>
      <c r="D17" s="187">
        <v>251249</v>
      </c>
      <c r="E17" s="187">
        <v>251249</v>
      </c>
      <c r="F17" s="775">
        <f>E17/D17</f>
        <v>1</v>
      </c>
      <c r="G17" s="177" t="s">
        <v>219</v>
      </c>
      <c r="H17" s="188"/>
      <c r="I17" s="188"/>
      <c r="J17" s="188"/>
      <c r="K17" s="784"/>
      <c r="L17" s="870"/>
    </row>
    <row r="18" spans="1:12" ht="15.75" customHeight="1">
      <c r="A18" s="189" t="s">
        <v>15</v>
      </c>
      <c r="B18" s="190" t="s">
        <v>252</v>
      </c>
      <c r="C18" s="191"/>
      <c r="D18" s="191"/>
      <c r="E18" s="191"/>
      <c r="F18" s="776"/>
      <c r="G18" s="177" t="s">
        <v>220</v>
      </c>
      <c r="H18" s="192"/>
      <c r="I18" s="192"/>
      <c r="J18" s="192"/>
      <c r="K18" s="785"/>
      <c r="L18" s="870"/>
    </row>
    <row r="19" spans="1:12" ht="15.75" customHeight="1">
      <c r="A19" s="176" t="s">
        <v>16</v>
      </c>
      <c r="B19" s="177" t="s">
        <v>186</v>
      </c>
      <c r="C19" s="193"/>
      <c r="D19" s="193"/>
      <c r="E19" s="193"/>
      <c r="F19" s="777"/>
      <c r="G19" s="177" t="s">
        <v>255</v>
      </c>
      <c r="H19" s="192">
        <v>255290</v>
      </c>
      <c r="I19" s="192">
        <v>255290</v>
      </c>
      <c r="J19" s="192">
        <v>255290</v>
      </c>
      <c r="K19" s="785">
        <f>J19/I19</f>
        <v>1</v>
      </c>
      <c r="L19" s="870"/>
    </row>
    <row r="20" spans="1:12" ht="15.75" customHeight="1">
      <c r="A20" s="176" t="s">
        <v>17</v>
      </c>
      <c r="B20" s="177" t="s">
        <v>187</v>
      </c>
      <c r="C20" s="193"/>
      <c r="D20" s="193"/>
      <c r="E20" s="193"/>
      <c r="F20" s="777"/>
      <c r="G20" s="177" t="s">
        <v>125</v>
      </c>
      <c r="H20" s="192"/>
      <c r="I20" s="192"/>
      <c r="J20" s="192"/>
      <c r="K20" s="785"/>
      <c r="L20" s="870"/>
    </row>
    <row r="21" spans="1:12" ht="15.75" customHeight="1">
      <c r="A21" s="176" t="s">
        <v>18</v>
      </c>
      <c r="B21" s="177" t="s">
        <v>253</v>
      </c>
      <c r="C21" s="193"/>
      <c r="D21" s="193"/>
      <c r="E21" s="193"/>
      <c r="F21" s="777"/>
      <c r="G21" s="194" t="s">
        <v>221</v>
      </c>
      <c r="H21" s="192"/>
      <c r="I21" s="192"/>
      <c r="J21" s="192"/>
      <c r="K21" s="785"/>
      <c r="L21" s="870"/>
    </row>
    <row r="22" spans="1:12" ht="30">
      <c r="A22" s="176" t="s">
        <v>19</v>
      </c>
      <c r="B22" s="177" t="s">
        <v>254</v>
      </c>
      <c r="C22" s="193"/>
      <c r="D22" s="193"/>
      <c r="E22" s="193">
        <v>144297</v>
      </c>
      <c r="F22" s="777"/>
      <c r="G22" s="177" t="s">
        <v>256</v>
      </c>
      <c r="H22" s="192"/>
      <c r="I22" s="192"/>
      <c r="J22" s="192"/>
      <c r="K22" s="785"/>
      <c r="L22" s="870"/>
    </row>
    <row r="23" spans="1:12" ht="30">
      <c r="A23" s="195" t="s">
        <v>20</v>
      </c>
      <c r="B23" s="194" t="s">
        <v>190</v>
      </c>
      <c r="C23" s="196"/>
      <c r="D23" s="196"/>
      <c r="E23" s="196"/>
      <c r="F23" s="778"/>
      <c r="G23" s="174" t="s">
        <v>222</v>
      </c>
      <c r="H23" s="188"/>
      <c r="I23" s="188"/>
      <c r="J23" s="188"/>
      <c r="K23" s="784"/>
      <c r="L23" s="870"/>
    </row>
    <row r="24" spans="1:12" ht="15">
      <c r="A24" s="176" t="s">
        <v>21</v>
      </c>
      <c r="B24" s="177" t="s">
        <v>191</v>
      </c>
      <c r="C24" s="193"/>
      <c r="D24" s="193"/>
      <c r="E24" s="193"/>
      <c r="F24" s="777"/>
      <c r="G24" s="177" t="s">
        <v>223</v>
      </c>
      <c r="H24" s="192"/>
      <c r="I24" s="192"/>
      <c r="J24" s="192"/>
      <c r="K24" s="785"/>
      <c r="L24" s="870"/>
    </row>
    <row r="25" spans="1:12" ht="15.75" customHeight="1" thickBot="1">
      <c r="A25" s="173" t="s">
        <v>22</v>
      </c>
      <c r="B25" s="174"/>
      <c r="C25" s="197"/>
      <c r="D25" s="197"/>
      <c r="E25" s="197"/>
      <c r="F25" s="779"/>
      <c r="G25" s="174" t="s">
        <v>105</v>
      </c>
      <c r="H25" s="198"/>
      <c r="I25" s="198"/>
      <c r="J25" s="198"/>
      <c r="K25" s="786"/>
      <c r="L25" s="870"/>
    </row>
    <row r="26" spans="1:12" ht="15.75" customHeight="1" thickBot="1">
      <c r="A26" s="181" t="s">
        <v>23</v>
      </c>
      <c r="B26" s="182" t="s">
        <v>262</v>
      </c>
      <c r="C26" s="183">
        <f>SUM(C19:C25)</f>
        <v>0</v>
      </c>
      <c r="D26" s="183">
        <f>SUM(D19:D25)</f>
        <v>0</v>
      </c>
      <c r="E26" s="183">
        <f>SUM(E19:E25)</f>
        <v>144297</v>
      </c>
      <c r="F26" s="774">
        <f>SUM(F19:F25)</f>
        <v>0</v>
      </c>
      <c r="G26" s="182" t="s">
        <v>263</v>
      </c>
      <c r="H26" s="21">
        <f>SUM(H17:H25)</f>
        <v>255290</v>
      </c>
      <c r="I26" s="21">
        <f>SUM(I17:I25)</f>
        <v>255290</v>
      </c>
      <c r="J26" s="21">
        <f>SUM(J17:J25)</f>
        <v>255290</v>
      </c>
      <c r="K26" s="783">
        <f>SUM(K17:K25)</f>
        <v>1</v>
      </c>
      <c r="L26" s="870"/>
    </row>
    <row r="27" spans="1:12" ht="15.75" customHeight="1" thickBot="1">
      <c r="A27" s="181" t="s">
        <v>24</v>
      </c>
      <c r="B27" s="182" t="s">
        <v>463</v>
      </c>
      <c r="C27" s="183"/>
      <c r="D27" s="183"/>
      <c r="E27" s="183">
        <v>-33929</v>
      </c>
      <c r="F27" s="774"/>
      <c r="G27" s="182" t="s">
        <v>461</v>
      </c>
      <c r="H27" s="21"/>
      <c r="I27" s="21"/>
      <c r="J27" s="21">
        <v>-133087</v>
      </c>
      <c r="K27" s="783"/>
      <c r="L27" s="870"/>
    </row>
    <row r="28" spans="1:12" ht="18" customHeight="1" thickBot="1">
      <c r="A28" s="181" t="s">
        <v>25</v>
      </c>
      <c r="B28" s="199" t="s">
        <v>265</v>
      </c>
      <c r="C28" s="183">
        <f>+C16+C17+C18+C26</f>
        <v>4337859</v>
      </c>
      <c r="D28" s="183">
        <f>+D16+D17+D18+D26</f>
        <v>3930779</v>
      </c>
      <c r="E28" s="183">
        <f>+E16+E17+E26+E27</f>
        <v>4041421</v>
      </c>
      <c r="F28" s="774">
        <f>E28/D28</f>
        <v>1.0281476012769988</v>
      </c>
      <c r="G28" s="199" t="s">
        <v>264</v>
      </c>
      <c r="H28" s="21">
        <f>+H16+H26</f>
        <v>4171415</v>
      </c>
      <c r="I28" s="21">
        <f>+I16+I26</f>
        <v>3731718</v>
      </c>
      <c r="J28" s="21">
        <f>+J16+J26+J27</f>
        <v>3414387</v>
      </c>
      <c r="K28" s="783">
        <f>J28/I28</f>
        <v>0.9149638316721681</v>
      </c>
      <c r="L28" s="870"/>
    </row>
    <row r="29" spans="1:12" ht="18" customHeight="1" thickBot="1">
      <c r="A29" s="181" t="s">
        <v>26</v>
      </c>
      <c r="B29" s="199" t="s">
        <v>132</v>
      </c>
      <c r="C29" s="200" t="str">
        <f>IF(((H16-C16)&gt;0),H16-C16,"----")</f>
        <v>----</v>
      </c>
      <c r="D29" s="200" t="str">
        <f>IF(((L16-D16)&gt;0),L16-D16,"----")</f>
        <v>----</v>
      </c>
      <c r="E29" s="200" t="str">
        <f>IF(((M16-E16)&gt;0),M16-E16,"----")</f>
        <v>----</v>
      </c>
      <c r="F29" s="200" t="str">
        <f>IF(((N16-F16)&gt;0),N16-F16,"----")</f>
        <v>----</v>
      </c>
      <c r="G29" s="199" t="s">
        <v>133</v>
      </c>
      <c r="H29" s="201">
        <f>IF(((C16-H16)&gt;0),C16-H16,"----")</f>
        <v>263073</v>
      </c>
      <c r="I29" s="201">
        <f>IF(((D16-I16)&gt;0),D16-I16,"----")</f>
        <v>203102</v>
      </c>
      <c r="J29" s="201">
        <f>IF(((E16-J16)&gt;0),E16-J16,"----")</f>
        <v>387620</v>
      </c>
      <c r="K29" s="201">
        <f>IF(((F16-K16)&gt;0),F16-K16,"----")</f>
        <v>0.05307254336919931</v>
      </c>
      <c r="L29" s="870"/>
    </row>
    <row r="32" ht="15.75">
      <c r="B32" s="166"/>
    </row>
    <row r="86" spans="4:6" ht="15">
      <c r="D86" s="3">
        <v>1393558</v>
      </c>
      <c r="E86" s="3">
        <v>1393558</v>
      </c>
      <c r="F86" s="3">
        <v>1393558</v>
      </c>
    </row>
  </sheetData>
  <sheetProtection/>
  <mergeCells count="5">
    <mergeCell ref="L1:L29"/>
    <mergeCell ref="A4:A5"/>
    <mergeCell ref="B4:C4"/>
    <mergeCell ref="G4:H4"/>
    <mergeCell ref="A1:K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67" r:id="rId1"/>
  <headerFooter alignWithMargins="0">
    <oddHeader>&amp;R&amp;"Arial,Normál"3. melléklet
a 15/2013. (V.2.) Önkormányzati rendelethez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2"/>
  <sheetViews>
    <sheetView view="pageBreakPreview" zoomScale="115" zoomScaleSheetLayoutView="115" workbookViewId="0" topLeftCell="A1">
      <selection activeCell="K21" sqref="K21"/>
    </sheetView>
  </sheetViews>
  <sheetFormatPr defaultColWidth="9.00390625" defaultRowHeight="12.75"/>
  <cols>
    <col min="1" max="1" width="8.375" style="310" customWidth="1"/>
    <col min="2" max="2" width="43.375" style="310" customWidth="1"/>
    <col min="3" max="3" width="31.125" style="310" customWidth="1"/>
    <col min="4" max="7" width="18.875" style="310" customWidth="1"/>
    <col min="8" max="16384" width="9.375" style="310" customWidth="1"/>
  </cols>
  <sheetData>
    <row r="2" spans="1:7" ht="15.75">
      <c r="A2" s="879" t="s">
        <v>553</v>
      </c>
      <c r="B2" s="879"/>
      <c r="C2" s="879"/>
      <c r="D2" s="879"/>
      <c r="E2" s="879"/>
      <c r="F2" s="879"/>
      <c r="G2" s="879"/>
    </row>
    <row r="3" spans="1:7" ht="15.75" thickBot="1">
      <c r="A3" s="311"/>
      <c r="B3" s="311"/>
      <c r="C3" s="876"/>
      <c r="D3" s="876"/>
      <c r="E3" s="313"/>
      <c r="F3" s="313"/>
      <c r="G3" s="313" t="s">
        <v>387</v>
      </c>
    </row>
    <row r="4" spans="1:7" ht="16.5" thickBot="1">
      <c r="A4" s="314" t="s">
        <v>341</v>
      </c>
      <c r="B4" s="315" t="s">
        <v>342</v>
      </c>
      <c r="C4" s="315" t="s">
        <v>343</v>
      </c>
      <c r="D4" s="316" t="s">
        <v>344</v>
      </c>
      <c r="E4" s="316" t="s">
        <v>345</v>
      </c>
      <c r="F4" s="316" t="s">
        <v>346</v>
      </c>
      <c r="G4" s="316" t="s">
        <v>347</v>
      </c>
    </row>
    <row r="5" spans="1:7" ht="63.75" thickBot="1">
      <c r="A5" s="317" t="s">
        <v>55</v>
      </c>
      <c r="B5" s="318" t="s">
        <v>554</v>
      </c>
      <c r="C5" s="318" t="s">
        <v>555</v>
      </c>
      <c r="D5" s="319" t="s">
        <v>812</v>
      </c>
      <c r="E5" s="319" t="s">
        <v>813</v>
      </c>
      <c r="F5" s="319" t="s">
        <v>814</v>
      </c>
      <c r="G5" s="319" t="s">
        <v>810</v>
      </c>
    </row>
    <row r="6" spans="1:7" ht="15.75" customHeight="1">
      <c r="A6" s="320" t="s">
        <v>3</v>
      </c>
      <c r="B6" s="321" t="s">
        <v>556</v>
      </c>
      <c r="C6" s="321" t="s">
        <v>557</v>
      </c>
      <c r="D6" s="322">
        <v>17500</v>
      </c>
      <c r="E6" s="322">
        <v>18647</v>
      </c>
      <c r="F6" s="322">
        <v>18647</v>
      </c>
      <c r="G6" s="787">
        <f>F6/E6</f>
        <v>1</v>
      </c>
    </row>
    <row r="7" spans="1:7" ht="15.75" customHeight="1">
      <c r="A7" s="323" t="s">
        <v>4</v>
      </c>
      <c r="B7" s="324" t="s">
        <v>558</v>
      </c>
      <c r="C7" s="324" t="s">
        <v>557</v>
      </c>
      <c r="D7" s="325">
        <v>1350</v>
      </c>
      <c r="E7" s="325">
        <v>1350</v>
      </c>
      <c r="F7" s="325">
        <v>1350</v>
      </c>
      <c r="G7" s="788">
        <f aca="true" t="shared" si="0" ref="G7:G22">F7/E7</f>
        <v>1</v>
      </c>
    </row>
    <row r="8" spans="1:7" ht="15.75" customHeight="1">
      <c r="A8" s="323" t="s">
        <v>5</v>
      </c>
      <c r="B8" s="324" t="s">
        <v>559</v>
      </c>
      <c r="C8" s="324" t="s">
        <v>557</v>
      </c>
      <c r="D8" s="325">
        <v>1475</v>
      </c>
      <c r="E8" s="325">
        <v>1475</v>
      </c>
      <c r="F8" s="325"/>
      <c r="G8" s="788">
        <f t="shared" si="0"/>
        <v>0</v>
      </c>
    </row>
    <row r="9" spans="1:7" ht="30">
      <c r="A9" s="323" t="s">
        <v>6</v>
      </c>
      <c r="B9" s="324" t="s">
        <v>560</v>
      </c>
      <c r="C9" s="326" t="s">
        <v>561</v>
      </c>
      <c r="D9" s="325">
        <v>1400</v>
      </c>
      <c r="E9" s="325">
        <v>1400</v>
      </c>
      <c r="F9" s="325">
        <v>1400</v>
      </c>
      <c r="G9" s="788">
        <f t="shared" si="0"/>
        <v>1</v>
      </c>
    </row>
    <row r="10" spans="1:7" ht="30">
      <c r="A10" s="323" t="s">
        <v>7</v>
      </c>
      <c r="B10" s="326" t="s">
        <v>562</v>
      </c>
      <c r="C10" s="324" t="s">
        <v>563</v>
      </c>
      <c r="D10" s="325">
        <v>14259</v>
      </c>
      <c r="E10" s="325">
        <v>14818</v>
      </c>
      <c r="F10" s="325">
        <v>14818</v>
      </c>
      <c r="G10" s="788">
        <f t="shared" si="0"/>
        <v>1</v>
      </c>
    </row>
    <row r="11" spans="1:7" ht="15.75" customHeight="1">
      <c r="A11" s="323" t="s">
        <v>8</v>
      </c>
      <c r="B11" s="324" t="s">
        <v>564</v>
      </c>
      <c r="C11" s="324" t="s">
        <v>557</v>
      </c>
      <c r="D11" s="325">
        <v>8937</v>
      </c>
      <c r="E11" s="325">
        <v>13406</v>
      </c>
      <c r="F11" s="325">
        <v>13406</v>
      </c>
      <c r="G11" s="788">
        <f t="shared" si="0"/>
        <v>1</v>
      </c>
    </row>
    <row r="12" spans="1:7" ht="30">
      <c r="A12" s="323" t="s">
        <v>9</v>
      </c>
      <c r="B12" s="326" t="s">
        <v>565</v>
      </c>
      <c r="C12" s="324" t="s">
        <v>557</v>
      </c>
      <c r="D12" s="325">
        <v>4151</v>
      </c>
      <c r="E12" s="325">
        <v>4151</v>
      </c>
      <c r="F12" s="325">
        <v>4151</v>
      </c>
      <c r="G12" s="788">
        <f t="shared" si="0"/>
        <v>1</v>
      </c>
    </row>
    <row r="13" spans="1:7" ht="15.75" customHeight="1">
      <c r="A13" s="323" t="s">
        <v>10</v>
      </c>
      <c r="B13" s="324" t="s">
        <v>566</v>
      </c>
      <c r="C13" s="324" t="s">
        <v>557</v>
      </c>
      <c r="D13" s="325">
        <v>57000</v>
      </c>
      <c r="E13" s="325">
        <v>59722</v>
      </c>
      <c r="F13" s="325">
        <v>59722</v>
      </c>
      <c r="G13" s="788">
        <f t="shared" si="0"/>
        <v>1</v>
      </c>
    </row>
    <row r="14" spans="1:7" ht="30">
      <c r="A14" s="323" t="s">
        <v>11</v>
      </c>
      <c r="B14" s="324" t="s">
        <v>567</v>
      </c>
      <c r="C14" s="326" t="s">
        <v>568</v>
      </c>
      <c r="D14" s="325">
        <v>4200</v>
      </c>
      <c r="E14" s="325">
        <v>18609</v>
      </c>
      <c r="F14" s="325">
        <v>6724</v>
      </c>
      <c r="G14" s="788">
        <f t="shared" si="0"/>
        <v>0.3613305389865119</v>
      </c>
    </row>
    <row r="15" spans="1:7" ht="15.75" customHeight="1">
      <c r="A15" s="323" t="s">
        <v>12</v>
      </c>
      <c r="B15" s="324" t="s">
        <v>569</v>
      </c>
      <c r="C15" s="324" t="s">
        <v>570</v>
      </c>
      <c r="D15" s="325">
        <v>500</v>
      </c>
      <c r="E15" s="325">
        <v>500</v>
      </c>
      <c r="F15" s="325"/>
      <c r="G15" s="788">
        <f t="shared" si="0"/>
        <v>0</v>
      </c>
    </row>
    <row r="16" spans="1:7" ht="15.75" customHeight="1">
      <c r="A16" s="323" t="s">
        <v>13</v>
      </c>
      <c r="B16" s="324" t="s">
        <v>571</v>
      </c>
      <c r="C16" s="324" t="s">
        <v>557</v>
      </c>
      <c r="D16" s="325">
        <v>950</v>
      </c>
      <c r="E16" s="325">
        <v>950</v>
      </c>
      <c r="F16" s="325">
        <v>950</v>
      </c>
      <c r="G16" s="788">
        <f t="shared" si="0"/>
        <v>1</v>
      </c>
    </row>
    <row r="17" spans="1:7" ht="15.75" customHeight="1">
      <c r="A17" s="323" t="s">
        <v>14</v>
      </c>
      <c r="B17" s="324" t="s">
        <v>572</v>
      </c>
      <c r="C17" s="324"/>
      <c r="D17" s="325">
        <v>3000</v>
      </c>
      <c r="E17" s="325">
        <v>5820</v>
      </c>
      <c r="F17" s="325">
        <v>5820</v>
      </c>
      <c r="G17" s="788">
        <f t="shared" si="0"/>
        <v>1</v>
      </c>
    </row>
    <row r="18" spans="1:7" ht="15.75" customHeight="1">
      <c r="A18" s="323" t="s">
        <v>15</v>
      </c>
      <c r="B18" s="324" t="s">
        <v>573</v>
      </c>
      <c r="C18" s="324"/>
      <c r="D18" s="325">
        <v>2250</v>
      </c>
      <c r="E18" s="325">
        <v>2250</v>
      </c>
      <c r="F18" s="325">
        <v>1826</v>
      </c>
      <c r="G18" s="788">
        <f t="shared" si="0"/>
        <v>0.8115555555555556</v>
      </c>
    </row>
    <row r="19" spans="1:7" ht="30">
      <c r="A19" s="323" t="s">
        <v>16</v>
      </c>
      <c r="B19" s="324" t="s">
        <v>574</v>
      </c>
      <c r="C19" s="326" t="s">
        <v>575</v>
      </c>
      <c r="D19" s="325">
        <v>560</v>
      </c>
      <c r="E19" s="325">
        <v>560</v>
      </c>
      <c r="F19" s="325">
        <v>560</v>
      </c>
      <c r="G19" s="788">
        <f t="shared" si="0"/>
        <v>1</v>
      </c>
    </row>
    <row r="20" spans="1:7" ht="30">
      <c r="A20" s="323" t="s">
        <v>17</v>
      </c>
      <c r="B20" s="324" t="s">
        <v>576</v>
      </c>
      <c r="C20" s="326" t="s">
        <v>577</v>
      </c>
      <c r="D20" s="325">
        <v>11500</v>
      </c>
      <c r="E20" s="325">
        <v>18288</v>
      </c>
      <c r="F20" s="325">
        <v>17355</v>
      </c>
      <c r="G20" s="788">
        <f t="shared" si="0"/>
        <v>0.948982939632546</v>
      </c>
    </row>
    <row r="21" spans="1:7" ht="15.75" thickBot="1">
      <c r="A21" s="327" t="s">
        <v>18</v>
      </c>
      <c r="B21" s="328" t="s">
        <v>578</v>
      </c>
      <c r="C21" s="329" t="s">
        <v>557</v>
      </c>
      <c r="D21" s="330"/>
      <c r="E21" s="331">
        <v>9600</v>
      </c>
      <c r="F21" s="331">
        <v>9600</v>
      </c>
      <c r="G21" s="789">
        <f t="shared" si="0"/>
        <v>1</v>
      </c>
    </row>
    <row r="22" spans="1:7" ht="15.75" customHeight="1" thickBot="1">
      <c r="A22" s="877" t="s">
        <v>37</v>
      </c>
      <c r="B22" s="878"/>
      <c r="C22" s="332"/>
      <c r="D22" s="333">
        <f>SUM(D6:D20)</f>
        <v>129032</v>
      </c>
      <c r="E22" s="333">
        <f>SUM(E6:E21)</f>
        <v>171546</v>
      </c>
      <c r="F22" s="333">
        <f>SUM(F6:F21)</f>
        <v>156329</v>
      </c>
      <c r="G22" s="790">
        <f t="shared" si="0"/>
        <v>0.9112949296398634</v>
      </c>
    </row>
  </sheetData>
  <sheetProtection/>
  <mergeCells count="3">
    <mergeCell ref="C3:D3"/>
    <mergeCell ref="A22:B22"/>
    <mergeCell ref="A2:G2"/>
  </mergeCells>
  <conditionalFormatting sqref="D22">
    <cfRule type="cellIs" priority="3" dxfId="5" operator="equal" stopIfTrue="1">
      <formula>0</formula>
    </cfRule>
  </conditionalFormatting>
  <conditionalFormatting sqref="E22">
    <cfRule type="cellIs" priority="2" dxfId="5" operator="equal" stopIfTrue="1">
      <formula>0</formula>
    </cfRule>
  </conditionalFormatting>
  <conditionalFormatting sqref="F22:G22">
    <cfRule type="cellIs" priority="1" dxfId="5" operator="equal" stopIfTrue="1">
      <formula>0</formula>
    </cfRule>
  </conditionalFormatting>
  <printOptions horizontalCentered="1"/>
  <pageMargins left="0.6692913385826772" right="0.6692913385826772" top="1.1023622047244095" bottom="1.1023622047244095" header="0.6692913385826772" footer="0.2755905511811024"/>
  <pageSetup horizontalDpi="600" verticalDpi="600" orientation="landscape" paperSize="9" scale="90" r:id="rId1"/>
  <headerFooter alignWithMargins="0">
    <oddHeader>&amp;R&amp;"Arial,Normál"4. melléklet
a 15/2013. (V.2.) Önkormányzati rendelethez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SheetLayoutView="100" workbookViewId="0" topLeftCell="A1">
      <selection activeCell="D26" sqref="D26"/>
    </sheetView>
  </sheetViews>
  <sheetFormatPr defaultColWidth="9.00390625" defaultRowHeight="12.75"/>
  <cols>
    <col min="1" max="1" width="6.625" style="310" customWidth="1"/>
    <col min="2" max="2" width="45.125" style="310" customWidth="1"/>
    <col min="3" max="3" width="31.125" style="310" customWidth="1"/>
    <col min="4" max="7" width="18.875" style="310" customWidth="1"/>
    <col min="8" max="16384" width="9.375" style="310" customWidth="1"/>
  </cols>
  <sheetData>
    <row r="2" spans="1:7" ht="31.5" customHeight="1">
      <c r="A2" s="880" t="s">
        <v>815</v>
      </c>
      <c r="B2" s="880"/>
      <c r="C2" s="880"/>
      <c r="D2" s="880"/>
      <c r="E2" s="880"/>
      <c r="F2" s="880"/>
      <c r="G2" s="880"/>
    </row>
    <row r="3" spans="1:7" ht="15.75" thickBot="1">
      <c r="A3" s="311"/>
      <c r="B3" s="311"/>
      <c r="C3" s="876"/>
      <c r="D3" s="876"/>
      <c r="E3" s="312"/>
      <c r="F3" s="312"/>
      <c r="G3" s="313" t="s">
        <v>387</v>
      </c>
    </row>
    <row r="4" spans="1:7" ht="16.5" thickBot="1">
      <c r="A4" s="314" t="s">
        <v>341</v>
      </c>
      <c r="B4" s="315" t="s">
        <v>342</v>
      </c>
      <c r="C4" s="315" t="s">
        <v>343</v>
      </c>
      <c r="D4" s="316" t="s">
        <v>344</v>
      </c>
      <c r="E4" s="316" t="s">
        <v>345</v>
      </c>
      <c r="F4" s="316" t="s">
        <v>346</v>
      </c>
      <c r="G4" s="316" t="s">
        <v>347</v>
      </c>
    </row>
    <row r="5" spans="1:7" ht="63.75" thickBot="1">
      <c r="A5" s="317" t="s">
        <v>55</v>
      </c>
      <c r="B5" s="318" t="s">
        <v>554</v>
      </c>
      <c r="C5" s="318" t="s">
        <v>555</v>
      </c>
      <c r="D5" s="319" t="s">
        <v>812</v>
      </c>
      <c r="E5" s="319" t="s">
        <v>813</v>
      </c>
      <c r="F5" s="319" t="s">
        <v>814</v>
      </c>
      <c r="G5" s="319" t="s">
        <v>810</v>
      </c>
    </row>
    <row r="6" spans="1:7" ht="15.75" customHeight="1">
      <c r="A6" s="320" t="s">
        <v>3</v>
      </c>
      <c r="B6" s="321" t="s">
        <v>798</v>
      </c>
      <c r="C6" s="321" t="s">
        <v>557</v>
      </c>
      <c r="D6" s="322">
        <v>1500</v>
      </c>
      <c r="E6" s="322">
        <v>1500</v>
      </c>
      <c r="F6" s="322">
        <v>1500</v>
      </c>
      <c r="G6" s="787">
        <f>F6/E6</f>
        <v>1</v>
      </c>
    </row>
    <row r="7" spans="1:7" ht="15.75" customHeight="1">
      <c r="A7" s="323" t="s">
        <v>4</v>
      </c>
      <c r="B7" s="324" t="s">
        <v>799</v>
      </c>
      <c r="C7" s="324" t="s">
        <v>557</v>
      </c>
      <c r="D7" s="325">
        <v>1500</v>
      </c>
      <c r="E7" s="325">
        <v>1500</v>
      </c>
      <c r="F7" s="325">
        <v>1478</v>
      </c>
      <c r="G7" s="788">
        <f aca="true" t="shared" si="0" ref="G7:G23">F7/E7</f>
        <v>0.9853333333333333</v>
      </c>
    </row>
    <row r="8" spans="1:7" ht="30">
      <c r="A8" s="323" t="s">
        <v>5</v>
      </c>
      <c r="B8" s="324" t="s">
        <v>800</v>
      </c>
      <c r="C8" s="326" t="s">
        <v>816</v>
      </c>
      <c r="D8" s="325">
        <v>50</v>
      </c>
      <c r="E8" s="325">
        <v>50</v>
      </c>
      <c r="F8" s="325">
        <v>50</v>
      </c>
      <c r="G8" s="788">
        <f t="shared" si="0"/>
        <v>1</v>
      </c>
    </row>
    <row r="9" spans="1:7" ht="45">
      <c r="A9" s="323" t="s">
        <v>6</v>
      </c>
      <c r="B9" s="326" t="s">
        <v>801</v>
      </c>
      <c r="C9" s="326" t="s">
        <v>817</v>
      </c>
      <c r="D9" s="325">
        <v>100</v>
      </c>
      <c r="E9" s="325">
        <v>100</v>
      </c>
      <c r="F9" s="325">
        <v>0</v>
      </c>
      <c r="G9" s="788">
        <f t="shared" si="0"/>
        <v>0</v>
      </c>
    </row>
    <row r="10" spans="1:7" ht="15">
      <c r="A10" s="323" t="s">
        <v>7</v>
      </c>
      <c r="B10" s="326" t="s">
        <v>802</v>
      </c>
      <c r="C10" s="324" t="s">
        <v>557</v>
      </c>
      <c r="D10" s="325">
        <v>2936</v>
      </c>
      <c r="E10" s="325">
        <v>2936</v>
      </c>
      <c r="F10" s="325">
        <v>2936</v>
      </c>
      <c r="G10" s="788">
        <f t="shared" si="0"/>
        <v>1</v>
      </c>
    </row>
    <row r="11" spans="1:7" ht="45">
      <c r="A11" s="323" t="s">
        <v>8</v>
      </c>
      <c r="B11" s="324" t="s">
        <v>802</v>
      </c>
      <c r="C11" s="326" t="s">
        <v>818</v>
      </c>
      <c r="D11" s="325">
        <v>437</v>
      </c>
      <c r="E11" s="325">
        <v>437</v>
      </c>
      <c r="F11" s="325">
        <v>237</v>
      </c>
      <c r="G11" s="788">
        <f t="shared" si="0"/>
        <v>0.5423340961098398</v>
      </c>
    </row>
    <row r="12" spans="1:7" ht="45">
      <c r="A12" s="323" t="s">
        <v>9</v>
      </c>
      <c r="B12" s="326" t="s">
        <v>802</v>
      </c>
      <c r="C12" s="326" t="s">
        <v>803</v>
      </c>
      <c r="D12" s="325">
        <v>133712</v>
      </c>
      <c r="E12" s="325">
        <v>131312</v>
      </c>
      <c r="F12" s="325">
        <v>130157</v>
      </c>
      <c r="G12" s="788">
        <f t="shared" si="0"/>
        <v>0.991204154989643</v>
      </c>
    </row>
    <row r="13" spans="1:7" ht="30">
      <c r="A13" s="323" t="s">
        <v>10</v>
      </c>
      <c r="B13" s="324" t="s">
        <v>802</v>
      </c>
      <c r="C13" s="326" t="s">
        <v>804</v>
      </c>
      <c r="D13" s="325">
        <v>6448</v>
      </c>
      <c r="E13" s="325">
        <v>6448</v>
      </c>
      <c r="F13" s="325">
        <v>6448</v>
      </c>
      <c r="G13" s="788">
        <f t="shared" si="0"/>
        <v>1</v>
      </c>
    </row>
    <row r="14" spans="1:7" ht="15">
      <c r="A14" s="323" t="s">
        <v>11</v>
      </c>
      <c r="B14" s="324" t="s">
        <v>802</v>
      </c>
      <c r="C14" s="326" t="s">
        <v>819</v>
      </c>
      <c r="D14" s="325">
        <v>11523</v>
      </c>
      <c r="E14" s="325">
        <v>11523</v>
      </c>
      <c r="F14" s="325">
        <v>11523</v>
      </c>
      <c r="G14" s="788">
        <f t="shared" si="0"/>
        <v>1</v>
      </c>
    </row>
    <row r="15" spans="1:7" ht="45">
      <c r="A15" s="323" t="s">
        <v>12</v>
      </c>
      <c r="B15" s="324" t="s">
        <v>802</v>
      </c>
      <c r="C15" s="326" t="s">
        <v>805</v>
      </c>
      <c r="D15" s="325">
        <v>2861</v>
      </c>
      <c r="E15" s="325">
        <v>2861</v>
      </c>
      <c r="F15" s="325">
        <v>1836</v>
      </c>
      <c r="G15" s="788">
        <f t="shared" si="0"/>
        <v>0.6417336595595945</v>
      </c>
    </row>
    <row r="16" spans="1:7" ht="30">
      <c r="A16" s="323" t="s">
        <v>13</v>
      </c>
      <c r="B16" s="324" t="s">
        <v>820</v>
      </c>
      <c r="C16" s="326" t="s">
        <v>821</v>
      </c>
      <c r="D16" s="325">
        <v>1082</v>
      </c>
      <c r="E16" s="325">
        <v>1082</v>
      </c>
      <c r="F16" s="325">
        <v>1082</v>
      </c>
      <c r="G16" s="788">
        <f t="shared" si="0"/>
        <v>1</v>
      </c>
    </row>
    <row r="17" spans="1:7" ht="15.75" customHeight="1">
      <c r="A17" s="323" t="s">
        <v>14</v>
      </c>
      <c r="B17" s="324" t="s">
        <v>806</v>
      </c>
      <c r="C17" s="324" t="s">
        <v>557</v>
      </c>
      <c r="D17" s="325">
        <v>146</v>
      </c>
      <c r="E17" s="325">
        <v>146</v>
      </c>
      <c r="F17" s="325">
        <v>146</v>
      </c>
      <c r="G17" s="788">
        <f t="shared" si="0"/>
        <v>1</v>
      </c>
    </row>
    <row r="18" spans="1:7" ht="30">
      <c r="A18" s="323" t="s">
        <v>15</v>
      </c>
      <c r="B18" s="324" t="s">
        <v>807</v>
      </c>
      <c r="C18" s="326" t="s">
        <v>808</v>
      </c>
      <c r="D18" s="325">
        <v>1000</v>
      </c>
      <c r="E18" s="325">
        <v>1000</v>
      </c>
      <c r="F18" s="325">
        <v>955</v>
      </c>
      <c r="G18" s="788">
        <f t="shared" si="0"/>
        <v>0.955</v>
      </c>
    </row>
    <row r="19" spans="1:7" ht="15">
      <c r="A19" s="323" t="s">
        <v>16</v>
      </c>
      <c r="B19" s="324" t="s">
        <v>359</v>
      </c>
      <c r="C19" s="326"/>
      <c r="D19" s="325">
        <v>0</v>
      </c>
      <c r="E19" s="325">
        <v>5653</v>
      </c>
      <c r="F19" s="325">
        <v>5653</v>
      </c>
      <c r="G19" s="788">
        <f>F19/E19</f>
        <v>1</v>
      </c>
    </row>
    <row r="20" spans="1:7" ht="30">
      <c r="A20" s="323" t="s">
        <v>17</v>
      </c>
      <c r="B20" s="842" t="s">
        <v>828</v>
      </c>
      <c r="C20" s="841" t="s">
        <v>829</v>
      </c>
      <c r="D20" s="325"/>
      <c r="E20" s="325"/>
      <c r="F20" s="325">
        <v>1522</v>
      </c>
      <c r="G20" s="788">
        <v>0</v>
      </c>
    </row>
    <row r="21" spans="1:7" ht="30">
      <c r="A21" s="323" t="s">
        <v>18</v>
      </c>
      <c r="B21" s="845" t="s">
        <v>543</v>
      </c>
      <c r="C21" s="846" t="s">
        <v>830</v>
      </c>
      <c r="D21" s="847"/>
      <c r="E21" s="847"/>
      <c r="F21" s="847">
        <v>20</v>
      </c>
      <c r="G21" s="848"/>
    </row>
    <row r="22" spans="1:7" ht="15.75" thickBot="1">
      <c r="A22" s="323" t="s">
        <v>19</v>
      </c>
      <c r="B22" s="328"/>
      <c r="C22" s="843"/>
      <c r="D22" s="330"/>
      <c r="E22" s="330">
        <v>17962</v>
      </c>
      <c r="F22" s="330">
        <v>17962</v>
      </c>
      <c r="G22" s="844">
        <f>F22/E22</f>
        <v>1</v>
      </c>
    </row>
    <row r="23" spans="1:7" ht="15.75" customHeight="1" thickBot="1">
      <c r="A23" s="877" t="s">
        <v>37</v>
      </c>
      <c r="B23" s="878"/>
      <c r="C23" s="332"/>
      <c r="D23" s="333">
        <f>SUM(D6:D19)</f>
        <v>163295</v>
      </c>
      <c r="E23" s="333">
        <f>SUM(E6:E22)</f>
        <v>184510</v>
      </c>
      <c r="F23" s="333">
        <f>SUM(F6:F22)</f>
        <v>183505</v>
      </c>
      <c r="G23" s="790">
        <f t="shared" si="0"/>
        <v>0.9945531407511788</v>
      </c>
    </row>
  </sheetData>
  <sheetProtection/>
  <mergeCells count="3">
    <mergeCell ref="C3:D3"/>
    <mergeCell ref="A23:B23"/>
    <mergeCell ref="A2:G2"/>
  </mergeCells>
  <conditionalFormatting sqref="D23:E23">
    <cfRule type="cellIs" priority="2" dxfId="5" operator="equal" stopIfTrue="1">
      <formula>0</formula>
    </cfRule>
  </conditionalFormatting>
  <conditionalFormatting sqref="F23:G23">
    <cfRule type="cellIs" priority="1" dxfId="5" operator="equal" stopIfTrue="1">
      <formula>0</formula>
    </cfRule>
  </conditionalFormatting>
  <printOptions horizontalCentered="1"/>
  <pageMargins left="0.6692913385826772" right="0.6692913385826772" top="1.1023622047244095" bottom="1.1023622047244095" header="0.6692913385826772" footer="0.2755905511811024"/>
  <pageSetup horizontalDpi="600" verticalDpi="600" orientation="landscape" paperSize="9" scale="68" r:id="rId1"/>
  <headerFooter alignWithMargins="0">
    <oddHeader>&amp;R&amp;"Arial,Normál"5. melléklet
a 15/2013. (V.2.) Önkormányzati rendelethez</oddHeader>
    <oddFooter>&amp;L&amp;D&amp;C&amp;P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115" zoomScaleSheetLayoutView="115" workbookViewId="0" topLeftCell="A1">
      <selection activeCell="A2" sqref="A2"/>
    </sheetView>
  </sheetViews>
  <sheetFormatPr defaultColWidth="9.00390625" defaultRowHeight="12.75"/>
  <cols>
    <col min="1" max="1" width="8.00390625" style="3" customWidth="1"/>
    <col min="2" max="2" width="58.00390625" style="167" bestFit="1" customWidth="1"/>
    <col min="3" max="6" width="13.875" style="3" customWidth="1"/>
    <col min="7" max="7" width="52.50390625" style="3" customWidth="1"/>
    <col min="8" max="11" width="13.875" style="3" customWidth="1"/>
    <col min="12" max="16384" width="9.375" style="3" customWidth="1"/>
  </cols>
  <sheetData>
    <row r="1" spans="1:12" ht="39.75" customHeight="1">
      <c r="A1" s="875" t="s">
        <v>863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0"/>
    </row>
    <row r="2" spans="8:12" ht="15.75" thickBot="1">
      <c r="H2" s="208"/>
      <c r="I2" s="271"/>
      <c r="J2" s="271"/>
      <c r="K2" s="271" t="s">
        <v>387</v>
      </c>
      <c r="L2" s="870"/>
    </row>
    <row r="3" spans="1:12" s="171" customFormat="1" ht="15.75" customHeight="1" thickBot="1">
      <c r="A3" s="172" t="s">
        <v>341</v>
      </c>
      <c r="B3" s="168" t="s">
        <v>342</v>
      </c>
      <c r="C3" s="169" t="s">
        <v>343</v>
      </c>
      <c r="D3" s="169" t="s">
        <v>344</v>
      </c>
      <c r="E3" s="169" t="s">
        <v>345</v>
      </c>
      <c r="F3" s="169" t="s">
        <v>346</v>
      </c>
      <c r="G3" s="168" t="s">
        <v>347</v>
      </c>
      <c r="H3" s="170" t="s">
        <v>602</v>
      </c>
      <c r="I3" s="170" t="s">
        <v>603</v>
      </c>
      <c r="J3" s="170" t="s">
        <v>604</v>
      </c>
      <c r="K3" s="170" t="s">
        <v>605</v>
      </c>
      <c r="L3" s="870"/>
    </row>
    <row r="4" spans="1:12" ht="24" customHeight="1" thickBot="1">
      <c r="A4" s="881" t="s">
        <v>55</v>
      </c>
      <c r="B4" s="873" t="s">
        <v>41</v>
      </c>
      <c r="C4" s="874"/>
      <c r="D4" s="257"/>
      <c r="E4" s="257"/>
      <c r="F4" s="257"/>
      <c r="G4" s="873" t="s">
        <v>46</v>
      </c>
      <c r="H4" s="874"/>
      <c r="I4" s="270"/>
      <c r="J4" s="270"/>
      <c r="K4" s="270"/>
      <c r="L4" s="870"/>
    </row>
    <row r="5" spans="1:12" s="171" customFormat="1" ht="45" customHeight="1" thickBot="1">
      <c r="A5" s="882"/>
      <c r="B5" s="240" t="s">
        <v>51</v>
      </c>
      <c r="C5" s="272" t="s">
        <v>441</v>
      </c>
      <c r="D5" s="272" t="s">
        <v>442</v>
      </c>
      <c r="E5" s="272" t="s">
        <v>809</v>
      </c>
      <c r="F5" s="272" t="s">
        <v>810</v>
      </c>
      <c r="G5" s="240" t="s">
        <v>51</v>
      </c>
      <c r="H5" s="272" t="s">
        <v>441</v>
      </c>
      <c r="I5" s="272" t="s">
        <v>442</v>
      </c>
      <c r="J5" s="272" t="s">
        <v>809</v>
      </c>
      <c r="K5" s="272" t="s">
        <v>810</v>
      </c>
      <c r="L5" s="870"/>
    </row>
    <row r="6" spans="1:12" ht="15" customHeight="1">
      <c r="A6" s="173" t="s">
        <v>3</v>
      </c>
      <c r="B6" s="174" t="s">
        <v>56</v>
      </c>
      <c r="C6" s="175">
        <v>50</v>
      </c>
      <c r="D6" s="175">
        <v>1440</v>
      </c>
      <c r="E6" s="175">
        <v>2114</v>
      </c>
      <c r="F6" s="770">
        <f>E6/D6</f>
        <v>1.4680555555555554</v>
      </c>
      <c r="G6" s="174" t="s">
        <v>199</v>
      </c>
      <c r="H6" s="266">
        <v>12371</v>
      </c>
      <c r="I6" s="259">
        <v>31508</v>
      </c>
      <c r="J6" s="259">
        <v>14927</v>
      </c>
      <c r="K6" s="793">
        <f>J6/I6</f>
        <v>0.47375269772756123</v>
      </c>
      <c r="L6" s="870"/>
    </row>
    <row r="7" spans="1:12" ht="30">
      <c r="A7" s="176" t="s">
        <v>4</v>
      </c>
      <c r="B7" s="177" t="s">
        <v>257</v>
      </c>
      <c r="C7" s="178"/>
      <c r="D7" s="178"/>
      <c r="E7" s="178"/>
      <c r="F7" s="771"/>
      <c r="G7" s="177" t="s">
        <v>200</v>
      </c>
      <c r="H7" s="178">
        <v>29923</v>
      </c>
      <c r="I7" s="260">
        <v>33524</v>
      </c>
      <c r="J7" s="260">
        <v>28461</v>
      </c>
      <c r="K7" s="794">
        <f aca="true" t="shared" si="0" ref="K7:K25">J7/I7</f>
        <v>0.8489738694666508</v>
      </c>
      <c r="L7" s="870"/>
    </row>
    <row r="8" spans="1:12" ht="15">
      <c r="A8" s="176" t="s">
        <v>5</v>
      </c>
      <c r="B8" s="177" t="s">
        <v>119</v>
      </c>
      <c r="C8" s="178">
        <v>330</v>
      </c>
      <c r="D8" s="178">
        <v>330</v>
      </c>
      <c r="E8" s="178">
        <v>330</v>
      </c>
      <c r="F8" s="771">
        <f>E8/D8</f>
        <v>1</v>
      </c>
      <c r="G8" s="177" t="s">
        <v>201</v>
      </c>
      <c r="H8" s="178"/>
      <c r="I8" s="260"/>
      <c r="J8" s="260"/>
      <c r="K8" s="794"/>
      <c r="L8" s="870"/>
    </row>
    <row r="9" spans="1:12" ht="15.75" customHeight="1">
      <c r="A9" s="176" t="s">
        <v>6</v>
      </c>
      <c r="B9" s="177" t="s">
        <v>160</v>
      </c>
      <c r="C9" s="178"/>
      <c r="D9" s="178"/>
      <c r="E9" s="178"/>
      <c r="F9" s="771"/>
      <c r="G9" s="177" t="s">
        <v>202</v>
      </c>
      <c r="H9" s="178"/>
      <c r="I9" s="260"/>
      <c r="J9" s="260"/>
      <c r="K9" s="794"/>
      <c r="L9" s="870"/>
    </row>
    <row r="10" spans="1:12" ht="30">
      <c r="A10" s="176" t="s">
        <v>7</v>
      </c>
      <c r="B10" s="177" t="s">
        <v>44</v>
      </c>
      <c r="C10" s="178"/>
      <c r="D10" s="178"/>
      <c r="E10" s="178"/>
      <c r="F10" s="771"/>
      <c r="G10" s="177" t="s">
        <v>259</v>
      </c>
      <c r="H10" s="178">
        <v>554555</v>
      </c>
      <c r="I10" s="260">
        <v>554555</v>
      </c>
      <c r="J10" s="260">
        <v>435352</v>
      </c>
      <c r="K10" s="794">
        <f t="shared" si="0"/>
        <v>0.7850474704943603</v>
      </c>
      <c r="L10" s="870"/>
    </row>
    <row r="11" spans="1:12" ht="30">
      <c r="A11" s="176" t="s">
        <v>8</v>
      </c>
      <c r="B11" s="177" t="s">
        <v>114</v>
      </c>
      <c r="C11" s="180"/>
      <c r="D11" s="180"/>
      <c r="E11" s="180"/>
      <c r="F11" s="772"/>
      <c r="G11" s="177" t="s">
        <v>260</v>
      </c>
      <c r="H11" s="178">
        <v>324472</v>
      </c>
      <c r="I11" s="260">
        <v>400002</v>
      </c>
      <c r="J11" s="260">
        <v>254969</v>
      </c>
      <c r="K11" s="794">
        <f t="shared" si="0"/>
        <v>0.6374193129034355</v>
      </c>
      <c r="L11" s="870"/>
    </row>
    <row r="12" spans="1:12" ht="15.75" customHeight="1">
      <c r="A12" s="176" t="s">
        <v>9</v>
      </c>
      <c r="B12" s="177" t="s">
        <v>93</v>
      </c>
      <c r="C12" s="178"/>
      <c r="D12" s="178"/>
      <c r="E12" s="178"/>
      <c r="F12" s="771"/>
      <c r="G12" s="177" t="s">
        <v>209</v>
      </c>
      <c r="H12" s="178">
        <v>26517</v>
      </c>
      <c r="I12" s="260">
        <v>90359</v>
      </c>
      <c r="J12" s="260">
        <v>50513</v>
      </c>
      <c r="K12" s="794">
        <f t="shared" si="0"/>
        <v>0.559025664294647</v>
      </c>
      <c r="L12" s="870"/>
    </row>
    <row r="13" spans="1:12" ht="15">
      <c r="A13" s="176" t="s">
        <v>10</v>
      </c>
      <c r="B13" s="177" t="s">
        <v>258</v>
      </c>
      <c r="C13" s="178"/>
      <c r="D13" s="178"/>
      <c r="E13" s="178">
        <v>357</v>
      </c>
      <c r="F13" s="771"/>
      <c r="G13" s="177" t="s">
        <v>36</v>
      </c>
      <c r="H13" s="178">
        <v>260936</v>
      </c>
      <c r="I13" s="260">
        <v>135075</v>
      </c>
      <c r="J13" s="260"/>
      <c r="K13" s="794">
        <f t="shared" si="0"/>
        <v>0</v>
      </c>
      <c r="L13" s="870"/>
    </row>
    <row r="14" spans="1:12" ht="15.75" customHeight="1">
      <c r="A14" s="176" t="s">
        <v>11</v>
      </c>
      <c r="B14" s="177" t="s">
        <v>118</v>
      </c>
      <c r="C14" s="180">
        <v>534891</v>
      </c>
      <c r="D14" s="180">
        <v>535601</v>
      </c>
      <c r="E14" s="180">
        <v>435352</v>
      </c>
      <c r="F14" s="772">
        <f>E14/D14</f>
        <v>0.8128289528959057</v>
      </c>
      <c r="G14" s="177"/>
      <c r="H14" s="178"/>
      <c r="I14" s="260"/>
      <c r="J14" s="260"/>
      <c r="K14" s="794"/>
      <c r="L14" s="870"/>
    </row>
    <row r="15" spans="1:12" ht="15.75" customHeight="1" thickBot="1">
      <c r="A15" s="176" t="s">
        <v>12</v>
      </c>
      <c r="B15" s="177" t="s">
        <v>188</v>
      </c>
      <c r="C15" s="193">
        <v>2633</v>
      </c>
      <c r="D15" s="193">
        <v>2633</v>
      </c>
      <c r="E15" s="193">
        <v>2718</v>
      </c>
      <c r="F15" s="777">
        <f>E15/D15</f>
        <v>1.0322825674135967</v>
      </c>
      <c r="G15" s="194" t="s">
        <v>221</v>
      </c>
      <c r="H15" s="193">
        <v>3600</v>
      </c>
      <c r="I15" s="262">
        <v>2068</v>
      </c>
      <c r="J15" s="262">
        <v>1200</v>
      </c>
      <c r="K15" s="795">
        <f t="shared" si="0"/>
        <v>0.5802707930367504</v>
      </c>
      <c r="L15" s="870"/>
    </row>
    <row r="16" spans="1:12" ht="15.75" customHeight="1" thickBot="1">
      <c r="A16" s="181" t="s">
        <v>13</v>
      </c>
      <c r="B16" s="182" t="s">
        <v>116</v>
      </c>
      <c r="C16" s="183">
        <f>SUM(C6:C15)</f>
        <v>537904</v>
      </c>
      <c r="D16" s="183">
        <f>SUM(D6:D15)</f>
        <v>540004</v>
      </c>
      <c r="E16" s="183">
        <f>SUM(E6:E15)</f>
        <v>440871</v>
      </c>
      <c r="F16" s="774">
        <f>E16/D16</f>
        <v>0.8164217302094059</v>
      </c>
      <c r="G16" s="182" t="s">
        <v>117</v>
      </c>
      <c r="H16" s="183">
        <f>SUM(H6:H15)</f>
        <v>1212374</v>
      </c>
      <c r="I16" s="183">
        <f>SUM(I6:I15)</f>
        <v>1247091</v>
      </c>
      <c r="J16" s="183">
        <f>SUM(J6:J15)</f>
        <v>785422</v>
      </c>
      <c r="K16" s="774">
        <f t="shared" si="0"/>
        <v>0.6298032781890014</v>
      </c>
      <c r="L16" s="870"/>
    </row>
    <row r="17" spans="1:12" ht="15.75" customHeight="1">
      <c r="A17" s="202" t="s">
        <v>14</v>
      </c>
      <c r="B17" s="186" t="s">
        <v>128</v>
      </c>
      <c r="C17" s="203">
        <v>184052</v>
      </c>
      <c r="D17" s="203">
        <v>184052</v>
      </c>
      <c r="E17" s="203">
        <v>184052</v>
      </c>
      <c r="F17" s="791">
        <f>E17/D17</f>
        <v>1</v>
      </c>
      <c r="G17" s="177" t="s">
        <v>219</v>
      </c>
      <c r="H17" s="197"/>
      <c r="I17" s="261"/>
      <c r="J17" s="261"/>
      <c r="K17" s="796"/>
      <c r="L17" s="870"/>
    </row>
    <row r="18" spans="1:12" ht="15.75" customHeight="1">
      <c r="A18" s="176" t="s">
        <v>15</v>
      </c>
      <c r="B18" s="177" t="s">
        <v>186</v>
      </c>
      <c r="C18" s="193"/>
      <c r="D18" s="193"/>
      <c r="E18" s="193"/>
      <c r="F18" s="777"/>
      <c r="G18" s="177" t="s">
        <v>225</v>
      </c>
      <c r="H18" s="193"/>
      <c r="I18" s="262"/>
      <c r="J18" s="262"/>
      <c r="K18" s="795"/>
      <c r="L18" s="870"/>
    </row>
    <row r="19" spans="1:12" ht="15.75" customHeight="1">
      <c r="A19" s="176" t="s">
        <v>16</v>
      </c>
      <c r="B19" s="177" t="s">
        <v>120</v>
      </c>
      <c r="C19" s="193"/>
      <c r="D19" s="193"/>
      <c r="E19" s="193"/>
      <c r="F19" s="777"/>
      <c r="G19" s="177" t="s">
        <v>124</v>
      </c>
      <c r="H19" s="193"/>
      <c r="I19" s="262"/>
      <c r="J19" s="262"/>
      <c r="K19" s="795"/>
      <c r="L19" s="870"/>
    </row>
    <row r="20" spans="1:12" ht="15.75" customHeight="1">
      <c r="A20" s="176" t="s">
        <v>17</v>
      </c>
      <c r="B20" s="177" t="s">
        <v>121</v>
      </c>
      <c r="C20" s="193">
        <v>406997</v>
      </c>
      <c r="D20" s="193">
        <v>406997</v>
      </c>
      <c r="E20" s="193">
        <v>234311</v>
      </c>
      <c r="F20" s="777">
        <f>E20/D20</f>
        <v>0.575706946242847</v>
      </c>
      <c r="G20" s="177" t="s">
        <v>125</v>
      </c>
      <c r="H20" s="193">
        <v>83023</v>
      </c>
      <c r="I20" s="262">
        <v>83023</v>
      </c>
      <c r="J20" s="262">
        <v>83022</v>
      </c>
      <c r="K20" s="795">
        <f t="shared" si="0"/>
        <v>0.9999879551449599</v>
      </c>
      <c r="L20" s="870"/>
    </row>
    <row r="21" spans="1:12" ht="30">
      <c r="A21" s="176" t="s">
        <v>18</v>
      </c>
      <c r="B21" s="194" t="s">
        <v>261</v>
      </c>
      <c r="C21" s="193"/>
      <c r="D21" s="193"/>
      <c r="E21" s="193"/>
      <c r="F21" s="777"/>
      <c r="G21" s="177" t="s">
        <v>226</v>
      </c>
      <c r="H21" s="193"/>
      <c r="I21" s="262"/>
      <c r="J21" s="262"/>
      <c r="K21" s="795"/>
      <c r="L21" s="870"/>
    </row>
    <row r="22" spans="1:12" ht="15.75" customHeight="1">
      <c r="A22" s="176" t="s">
        <v>19</v>
      </c>
      <c r="B22" s="177" t="s">
        <v>190</v>
      </c>
      <c r="C22" s="193"/>
      <c r="D22" s="193"/>
      <c r="E22" s="193"/>
      <c r="F22" s="777"/>
      <c r="G22" s="174" t="s">
        <v>223</v>
      </c>
      <c r="H22" s="193"/>
      <c r="I22" s="262"/>
      <c r="J22" s="262"/>
      <c r="K22" s="795"/>
      <c r="L22" s="870"/>
    </row>
    <row r="23" spans="1:12" ht="15.75" customHeight="1" thickBot="1">
      <c r="A23" s="176" t="s">
        <v>20</v>
      </c>
      <c r="B23" s="174" t="s">
        <v>195</v>
      </c>
      <c r="C23" s="193"/>
      <c r="D23" s="193"/>
      <c r="E23" s="193"/>
      <c r="F23" s="777"/>
      <c r="G23" s="177" t="s">
        <v>227</v>
      </c>
      <c r="H23" s="193"/>
      <c r="I23" s="262"/>
      <c r="J23" s="262"/>
      <c r="K23" s="795"/>
      <c r="L23" s="870"/>
    </row>
    <row r="24" spans="1:12" ht="15.75" customHeight="1" thickBot="1">
      <c r="A24" s="181" t="s">
        <v>21</v>
      </c>
      <c r="B24" s="182" t="s">
        <v>338</v>
      </c>
      <c r="C24" s="183">
        <f>SUM(C18:C23)</f>
        <v>406997</v>
      </c>
      <c r="D24" s="183">
        <f>SUM(D18:D23)</f>
        <v>406997</v>
      </c>
      <c r="E24" s="183">
        <f>SUM(E18:E23)</f>
        <v>234311</v>
      </c>
      <c r="F24" s="774">
        <f>E24/D24</f>
        <v>0.575706946242847</v>
      </c>
      <c r="G24" s="182" t="s">
        <v>337</v>
      </c>
      <c r="H24" s="267">
        <f>SUM(H17:H23)</f>
        <v>83023</v>
      </c>
      <c r="I24" s="263">
        <f>SUM(I17:I23)</f>
        <v>83023</v>
      </c>
      <c r="J24" s="263">
        <f>SUM(J17:J23)</f>
        <v>83022</v>
      </c>
      <c r="K24" s="797">
        <f t="shared" si="0"/>
        <v>0.9999879551449599</v>
      </c>
      <c r="L24" s="870"/>
    </row>
    <row r="25" spans="1:12" ht="18" customHeight="1" thickBot="1">
      <c r="A25" s="181" t="s">
        <v>22</v>
      </c>
      <c r="B25" s="199" t="s">
        <v>129</v>
      </c>
      <c r="C25" s="204">
        <f>+C16+C17+C24</f>
        <v>1128953</v>
      </c>
      <c r="D25" s="204">
        <f>+D16+D17+D24</f>
        <v>1131053</v>
      </c>
      <c r="E25" s="204">
        <f>+E16+E17+E24</f>
        <v>859234</v>
      </c>
      <c r="F25" s="792">
        <f>E25/D25</f>
        <v>0.7596761601799386</v>
      </c>
      <c r="G25" s="199" t="s">
        <v>130</v>
      </c>
      <c r="H25" s="204">
        <f>+H16+H24</f>
        <v>1295397</v>
      </c>
      <c r="I25" s="264">
        <f>+I16+I24</f>
        <v>1330114</v>
      </c>
      <c r="J25" s="264">
        <f>+J16+J24</f>
        <v>868444</v>
      </c>
      <c r="K25" s="798">
        <f t="shared" si="0"/>
        <v>0.6529094498667032</v>
      </c>
      <c r="L25" s="870"/>
    </row>
    <row r="26" spans="1:12" ht="18" customHeight="1" thickBot="1">
      <c r="A26" s="181" t="s">
        <v>23</v>
      </c>
      <c r="B26" s="205" t="s">
        <v>132</v>
      </c>
      <c r="C26" s="206">
        <f>IF(((H16-C16)&gt;0),H16-C16,"----")</f>
        <v>674470</v>
      </c>
      <c r="D26" s="206">
        <f>IF(((I16-D16)&gt;0),I16-D16,"----")</f>
        <v>707087</v>
      </c>
      <c r="E26" s="206" t="str">
        <f>IF(((L16-E16)&gt;0),L16-E16,"----")</f>
        <v>----</v>
      </c>
      <c r="F26" s="206" t="str">
        <f>IF(((M16-F16)&gt;0),M16-F16,"----")</f>
        <v>----</v>
      </c>
      <c r="G26" s="205" t="s">
        <v>133</v>
      </c>
      <c r="H26" s="206" t="str">
        <f>IF(((C16-H16)&gt;0),C16-H16,"----")</f>
        <v>----</v>
      </c>
      <c r="I26" s="265" t="str">
        <f>IF(((D16-I16)&gt;0),D16-I16,"----")</f>
        <v>----</v>
      </c>
      <c r="J26" s="265" t="str">
        <f>IF(((E16-J16)&gt;0),E16-J16,"----")</f>
        <v>----</v>
      </c>
      <c r="K26" s="265">
        <f>IF(((F16-K16)&gt;0),F16-K16,"----")</f>
        <v>0.1866184520204045</v>
      </c>
      <c r="L26" s="870"/>
    </row>
    <row r="27" ht="15">
      <c r="L27" s="207"/>
    </row>
    <row r="28" ht="15">
      <c r="L28" s="207"/>
    </row>
    <row r="29" spans="2:12" ht="15.75">
      <c r="B29" s="166"/>
      <c r="L29" s="207"/>
    </row>
  </sheetData>
  <sheetProtection/>
  <mergeCells count="5">
    <mergeCell ref="L1:L26"/>
    <mergeCell ref="A4:A5"/>
    <mergeCell ref="B4:C4"/>
    <mergeCell ref="G4:H4"/>
    <mergeCell ref="A1:K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67" r:id="rId1"/>
  <headerFooter alignWithMargins="0">
    <oddHeader>&amp;R&amp;"Arial,Normál"6. melléklet
a 15/2013. (V.2.) Önkormányzati rendelethez</oddHeader>
    <oddFooter>&amp;L&amp;D&amp;C&amp;P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88"/>
  <sheetViews>
    <sheetView view="pageBreakPreview" zoomScaleSheetLayoutView="100" zoomScalePageLayoutView="0" workbookViewId="0" topLeftCell="A1">
      <selection activeCell="U37" sqref="U37"/>
    </sheetView>
  </sheetViews>
  <sheetFormatPr defaultColWidth="9.00390625" defaultRowHeight="12.75"/>
  <cols>
    <col min="1" max="1" width="4.125" style="214" bestFit="1" customWidth="1"/>
    <col min="2" max="2" width="4.875" style="213" customWidth="1"/>
    <col min="3" max="6" width="9.375" style="213" customWidth="1"/>
    <col min="7" max="7" width="52.375" style="213" customWidth="1"/>
    <col min="8" max="8" width="13.375" style="213" hidden="1" customWidth="1"/>
    <col min="9" max="10" width="11.125" style="213" hidden="1" customWidth="1"/>
    <col min="11" max="11" width="12.625" style="213" hidden="1" customWidth="1"/>
    <col min="12" max="12" width="14.875" style="213" hidden="1" customWidth="1"/>
    <col min="13" max="16" width="14.875" style="213" customWidth="1"/>
    <col min="17" max="16384" width="9.375" style="213" customWidth="1"/>
  </cols>
  <sheetData>
    <row r="2" spans="12:16" ht="12.75">
      <c r="L2" s="241"/>
      <c r="M2" s="214"/>
      <c r="N2" s="214"/>
      <c r="O2" s="214"/>
      <c r="P2" s="214" t="s">
        <v>387</v>
      </c>
    </row>
    <row r="3" ht="12.75">
      <c r="A3" s="213"/>
    </row>
    <row r="4" spans="1:16" ht="12.75">
      <c r="A4" s="885"/>
      <c r="B4" s="886" t="s">
        <v>341</v>
      </c>
      <c r="C4" s="886"/>
      <c r="D4" s="886"/>
      <c r="E4" s="886"/>
      <c r="F4" s="886"/>
      <c r="G4" s="886"/>
      <c r="H4" s="232" t="s">
        <v>342</v>
      </c>
      <c r="I4" s="232" t="s">
        <v>343</v>
      </c>
      <c r="J4" s="232" t="s">
        <v>344</v>
      </c>
      <c r="K4" s="232" t="s">
        <v>345</v>
      </c>
      <c r="L4" s="232" t="s">
        <v>346</v>
      </c>
      <c r="M4" s="232" t="s">
        <v>342</v>
      </c>
      <c r="N4" s="232" t="s">
        <v>343</v>
      </c>
      <c r="O4" s="232" t="s">
        <v>344</v>
      </c>
      <c r="P4" s="232" t="s">
        <v>345</v>
      </c>
    </row>
    <row r="5" spans="1:16" s="225" customFormat="1" ht="52.5" customHeight="1">
      <c r="A5" s="885"/>
      <c r="B5" s="887" t="s">
        <v>430</v>
      </c>
      <c r="C5" s="888"/>
      <c r="D5" s="888"/>
      <c r="E5" s="888"/>
      <c r="F5" s="888"/>
      <c r="G5" s="889"/>
      <c r="H5" s="298" t="s">
        <v>424</v>
      </c>
      <c r="I5" s="298" t="s">
        <v>384</v>
      </c>
      <c r="J5" s="298" t="s">
        <v>425</v>
      </c>
      <c r="K5" s="298" t="s">
        <v>45</v>
      </c>
      <c r="L5" s="298" t="s">
        <v>426</v>
      </c>
      <c r="M5" s="883" t="s">
        <v>441</v>
      </c>
      <c r="N5" s="883" t="s">
        <v>442</v>
      </c>
      <c r="O5" s="883" t="s">
        <v>809</v>
      </c>
      <c r="P5" s="883" t="s">
        <v>810</v>
      </c>
    </row>
    <row r="6" spans="1:16" ht="12.75">
      <c r="A6" s="885"/>
      <c r="B6" s="890"/>
      <c r="C6" s="891"/>
      <c r="D6" s="891"/>
      <c r="E6" s="891"/>
      <c r="F6" s="891"/>
      <c r="G6" s="892"/>
      <c r="H6" s="897" t="s">
        <v>382</v>
      </c>
      <c r="I6" s="897"/>
      <c r="J6" s="897"/>
      <c r="K6" s="897"/>
      <c r="L6" s="897"/>
      <c r="M6" s="883"/>
      <c r="N6" s="883"/>
      <c r="O6" s="883"/>
      <c r="P6" s="883"/>
    </row>
    <row r="7" spans="1:16" s="225" customFormat="1" ht="25.5">
      <c r="A7" s="885"/>
      <c r="B7" s="893"/>
      <c r="C7" s="894"/>
      <c r="D7" s="894"/>
      <c r="E7" s="894"/>
      <c r="F7" s="894"/>
      <c r="G7" s="895"/>
      <c r="H7" s="298" t="s">
        <v>381</v>
      </c>
      <c r="I7" s="883" t="s">
        <v>380</v>
      </c>
      <c r="J7" s="883"/>
      <c r="K7" s="883"/>
      <c r="L7" s="298" t="s">
        <v>379</v>
      </c>
      <c r="M7" s="883"/>
      <c r="N7" s="883"/>
      <c r="O7" s="883"/>
      <c r="P7" s="883"/>
    </row>
    <row r="8" spans="1:16" ht="12.75">
      <c r="A8" s="219" t="s">
        <v>3</v>
      </c>
      <c r="B8" s="898" t="s">
        <v>514</v>
      </c>
      <c r="C8" s="898"/>
      <c r="D8" s="898"/>
      <c r="E8" s="898"/>
      <c r="F8" s="898"/>
      <c r="G8" s="898"/>
      <c r="H8" s="223">
        <f>SUM(H9:H18)</f>
        <v>25812</v>
      </c>
      <c r="I8" s="223">
        <f>SUM(I9:I18)</f>
        <v>2631</v>
      </c>
      <c r="J8" s="223">
        <f>SUM(J9:J18)</f>
        <v>37080</v>
      </c>
      <c r="K8" s="223">
        <f>SUM(K9:K18)</f>
        <v>149494</v>
      </c>
      <c r="L8" s="223">
        <f>SUM(L9:L18)</f>
        <v>45324</v>
      </c>
      <c r="M8" s="223">
        <f>SUM(M9)</f>
        <v>0</v>
      </c>
      <c r="N8" s="223">
        <f>SUM(N9)</f>
        <v>2660</v>
      </c>
      <c r="O8" s="223">
        <f>SUM(O9)</f>
        <v>0</v>
      </c>
      <c r="P8" s="799">
        <f>O8/N8</f>
        <v>0</v>
      </c>
    </row>
    <row r="9" spans="1:16" ht="12.75">
      <c r="A9" s="219" t="s">
        <v>4</v>
      </c>
      <c r="B9" s="896" t="s">
        <v>515</v>
      </c>
      <c r="C9" s="896"/>
      <c r="D9" s="896"/>
      <c r="E9" s="896"/>
      <c r="F9" s="896"/>
      <c r="G9" s="896"/>
      <c r="H9" s="222"/>
      <c r="I9" s="222">
        <v>127</v>
      </c>
      <c r="J9" s="222"/>
      <c r="K9" s="222"/>
      <c r="L9" s="222"/>
      <c r="M9" s="222"/>
      <c r="N9" s="222">
        <v>2660</v>
      </c>
      <c r="O9" s="222"/>
      <c r="P9" s="800">
        <f aca="true" t="shared" si="0" ref="P9:P72">O9/N9</f>
        <v>0</v>
      </c>
    </row>
    <row r="10" spans="1:16" ht="12.75">
      <c r="A10" s="219" t="s">
        <v>5</v>
      </c>
      <c r="B10" s="898" t="s">
        <v>410</v>
      </c>
      <c r="C10" s="898"/>
      <c r="D10" s="898"/>
      <c r="E10" s="898"/>
      <c r="F10" s="898"/>
      <c r="G10" s="898"/>
      <c r="H10" s="223">
        <f aca="true" t="shared" si="1" ref="H10:M10">SUM(H11:H20)</f>
        <v>13956</v>
      </c>
      <c r="I10" s="223">
        <f t="shared" si="1"/>
        <v>2377</v>
      </c>
      <c r="J10" s="223">
        <f t="shared" si="1"/>
        <v>18665</v>
      </c>
      <c r="K10" s="223">
        <f t="shared" si="1"/>
        <v>74747</v>
      </c>
      <c r="L10" s="223">
        <f t="shared" si="1"/>
        <v>22662</v>
      </c>
      <c r="M10" s="223">
        <f t="shared" si="1"/>
        <v>132407</v>
      </c>
      <c r="N10" s="223">
        <f>SUM(N11:N21)</f>
        <v>192372</v>
      </c>
      <c r="O10" s="223">
        <f>SUM(O11:O21)</f>
        <v>137328</v>
      </c>
      <c r="P10" s="799">
        <f t="shared" si="0"/>
        <v>0.7138668829143534</v>
      </c>
    </row>
    <row r="11" spans="1:16" ht="12.75">
      <c r="A11" s="219" t="s">
        <v>6</v>
      </c>
      <c r="B11" s="896" t="s">
        <v>339</v>
      </c>
      <c r="C11" s="896"/>
      <c r="D11" s="896"/>
      <c r="E11" s="896"/>
      <c r="F11" s="896"/>
      <c r="G11" s="896"/>
      <c r="H11" s="222"/>
      <c r="I11" s="222">
        <v>127</v>
      </c>
      <c r="J11" s="222"/>
      <c r="K11" s="222"/>
      <c r="L11" s="222"/>
      <c r="M11" s="222">
        <f>SUM(H11:L11)</f>
        <v>127</v>
      </c>
      <c r="N11" s="222">
        <v>127</v>
      </c>
      <c r="O11" s="222"/>
      <c r="P11" s="800">
        <f t="shared" si="0"/>
        <v>0</v>
      </c>
    </row>
    <row r="12" spans="1:16" ht="12.75" customHeight="1">
      <c r="A12" s="219" t="s">
        <v>7</v>
      </c>
      <c r="B12" s="896" t="s">
        <v>409</v>
      </c>
      <c r="C12" s="896"/>
      <c r="D12" s="896"/>
      <c r="E12" s="896"/>
      <c r="F12" s="896"/>
      <c r="G12" s="896"/>
      <c r="H12" s="222">
        <v>1300</v>
      </c>
      <c r="I12" s="222"/>
      <c r="J12" s="222"/>
      <c r="K12" s="222"/>
      <c r="L12" s="222"/>
      <c r="M12" s="222">
        <f aca="true" t="shared" si="2" ref="M12:M20">SUM(H12:L12)</f>
        <v>1300</v>
      </c>
      <c r="N12" s="222">
        <v>1300</v>
      </c>
      <c r="O12" s="222"/>
      <c r="P12" s="800">
        <f t="shared" si="0"/>
        <v>0</v>
      </c>
    </row>
    <row r="13" spans="1:16" ht="12.75" customHeight="1">
      <c r="A13" s="219" t="s">
        <v>8</v>
      </c>
      <c r="B13" s="896" t="s">
        <v>408</v>
      </c>
      <c r="C13" s="896"/>
      <c r="D13" s="896"/>
      <c r="E13" s="896"/>
      <c r="F13" s="896"/>
      <c r="G13" s="896"/>
      <c r="H13" s="222">
        <v>10443</v>
      </c>
      <c r="I13" s="222"/>
      <c r="J13" s="222">
        <v>18415</v>
      </c>
      <c r="K13" s="222"/>
      <c r="L13" s="222"/>
      <c r="M13" s="222">
        <v>27823</v>
      </c>
      <c r="N13" s="222">
        <v>27823</v>
      </c>
      <c r="O13" s="222">
        <v>15660</v>
      </c>
      <c r="P13" s="800">
        <f t="shared" si="0"/>
        <v>0.5628436904719117</v>
      </c>
    </row>
    <row r="14" spans="1:16" ht="12.75" customHeight="1">
      <c r="A14" s="219" t="s">
        <v>9</v>
      </c>
      <c r="B14" s="884" t="s">
        <v>355</v>
      </c>
      <c r="C14" s="884"/>
      <c r="D14" s="884"/>
      <c r="E14" s="884"/>
      <c r="F14" s="884"/>
      <c r="G14" s="884"/>
      <c r="H14" s="222"/>
      <c r="I14" s="222"/>
      <c r="J14" s="222"/>
      <c r="K14" s="222"/>
      <c r="L14" s="222">
        <v>14214</v>
      </c>
      <c r="M14" s="222">
        <v>15249</v>
      </c>
      <c r="N14" s="222">
        <v>73749</v>
      </c>
      <c r="O14" s="222">
        <v>41728</v>
      </c>
      <c r="P14" s="800">
        <f t="shared" si="0"/>
        <v>0.5658110618449064</v>
      </c>
    </row>
    <row r="15" spans="1:16" ht="12.75" customHeight="1">
      <c r="A15" s="219" t="s">
        <v>10</v>
      </c>
      <c r="B15" s="884" t="s">
        <v>407</v>
      </c>
      <c r="C15" s="884"/>
      <c r="D15" s="884"/>
      <c r="E15" s="884"/>
      <c r="F15" s="884"/>
      <c r="G15" s="884"/>
      <c r="H15" s="222">
        <v>113</v>
      </c>
      <c r="I15" s="222"/>
      <c r="J15" s="222"/>
      <c r="K15" s="222"/>
      <c r="L15" s="222"/>
      <c r="M15" s="222">
        <f t="shared" si="2"/>
        <v>113</v>
      </c>
      <c r="N15" s="222">
        <v>113</v>
      </c>
      <c r="O15" s="222">
        <v>113</v>
      </c>
      <c r="P15" s="800">
        <f t="shared" si="0"/>
        <v>1</v>
      </c>
    </row>
    <row r="16" spans="1:16" ht="12.75">
      <c r="A16" s="219" t="s">
        <v>11</v>
      </c>
      <c r="B16" s="884" t="s">
        <v>406</v>
      </c>
      <c r="C16" s="884"/>
      <c r="D16" s="884"/>
      <c r="E16" s="884"/>
      <c r="F16" s="884"/>
      <c r="G16" s="884"/>
      <c r="H16" s="222"/>
      <c r="I16" s="222"/>
      <c r="J16" s="222"/>
      <c r="K16" s="222"/>
      <c r="L16" s="222">
        <v>8448</v>
      </c>
      <c r="M16" s="222">
        <f t="shared" si="2"/>
        <v>8448</v>
      </c>
      <c r="N16" s="222">
        <v>8448</v>
      </c>
      <c r="O16" s="222">
        <v>2314</v>
      </c>
      <c r="P16" s="800">
        <f t="shared" si="0"/>
        <v>0.27391098484848486</v>
      </c>
    </row>
    <row r="17" spans="1:16" ht="12.75">
      <c r="A17" s="219" t="s">
        <v>12</v>
      </c>
      <c r="B17" s="884" t="s">
        <v>405</v>
      </c>
      <c r="C17" s="884"/>
      <c r="D17" s="884"/>
      <c r="E17" s="884"/>
      <c r="F17" s="884"/>
      <c r="G17" s="884"/>
      <c r="H17" s="222"/>
      <c r="I17" s="222"/>
      <c r="J17" s="222"/>
      <c r="K17" s="222">
        <v>27779</v>
      </c>
      <c r="L17" s="222"/>
      <c r="M17" s="222">
        <f t="shared" si="2"/>
        <v>27779</v>
      </c>
      <c r="N17" s="222">
        <v>27779</v>
      </c>
      <c r="O17" s="222">
        <v>27779</v>
      </c>
      <c r="P17" s="800">
        <f t="shared" si="0"/>
        <v>1</v>
      </c>
    </row>
    <row r="18" spans="1:16" ht="12.75">
      <c r="A18" s="219" t="s">
        <v>13</v>
      </c>
      <c r="B18" s="884" t="s">
        <v>404</v>
      </c>
      <c r="C18" s="884"/>
      <c r="D18" s="884"/>
      <c r="E18" s="884"/>
      <c r="F18" s="884"/>
      <c r="G18" s="884"/>
      <c r="H18" s="222"/>
      <c r="I18" s="222"/>
      <c r="J18" s="222"/>
      <c r="K18" s="222">
        <v>46968</v>
      </c>
      <c r="L18" s="222"/>
      <c r="M18" s="222">
        <f t="shared" si="2"/>
        <v>46968</v>
      </c>
      <c r="N18" s="222">
        <v>46968</v>
      </c>
      <c r="O18" s="222">
        <v>46968</v>
      </c>
      <c r="P18" s="800">
        <f t="shared" si="0"/>
        <v>1</v>
      </c>
    </row>
    <row r="19" spans="1:16" ht="12.75" customHeight="1">
      <c r="A19" s="219" t="s">
        <v>14</v>
      </c>
      <c r="B19" s="884" t="s">
        <v>309</v>
      </c>
      <c r="C19" s="884"/>
      <c r="D19" s="884"/>
      <c r="E19" s="884"/>
      <c r="F19" s="884"/>
      <c r="G19" s="884"/>
      <c r="H19" s="222"/>
      <c r="I19" s="222">
        <v>2250</v>
      </c>
      <c r="J19" s="222">
        <v>250</v>
      </c>
      <c r="K19" s="222"/>
      <c r="L19" s="222"/>
      <c r="M19" s="222">
        <f t="shared" si="2"/>
        <v>2500</v>
      </c>
      <c r="N19" s="222">
        <v>1947</v>
      </c>
      <c r="O19" s="222">
        <v>648</v>
      </c>
      <c r="P19" s="800">
        <f t="shared" si="0"/>
        <v>0.33281972265023113</v>
      </c>
    </row>
    <row r="20" spans="1:16" ht="12.75">
      <c r="A20" s="219" t="s">
        <v>15</v>
      </c>
      <c r="B20" s="884" t="s">
        <v>403</v>
      </c>
      <c r="C20" s="896"/>
      <c r="D20" s="896"/>
      <c r="E20" s="896"/>
      <c r="F20" s="896"/>
      <c r="G20" s="896"/>
      <c r="H20" s="222">
        <v>2100</v>
      </c>
      <c r="I20" s="222"/>
      <c r="J20" s="222"/>
      <c r="K20" s="222"/>
      <c r="L20" s="222"/>
      <c r="M20" s="222">
        <f t="shared" si="2"/>
        <v>2100</v>
      </c>
      <c r="N20" s="222">
        <v>2118</v>
      </c>
      <c r="O20" s="222">
        <v>2118</v>
      </c>
      <c r="P20" s="800">
        <f t="shared" si="0"/>
        <v>1</v>
      </c>
    </row>
    <row r="21" spans="1:16" ht="12.75">
      <c r="A21" s="219" t="s">
        <v>16</v>
      </c>
      <c r="B21" s="896" t="s">
        <v>350</v>
      </c>
      <c r="C21" s="896"/>
      <c r="D21" s="896"/>
      <c r="E21" s="896"/>
      <c r="F21" s="896"/>
      <c r="G21" s="896"/>
      <c r="H21" s="222"/>
      <c r="I21" s="222">
        <v>10200</v>
      </c>
      <c r="J21" s="222"/>
      <c r="K21" s="222"/>
      <c r="L21" s="222"/>
      <c r="M21" s="222">
        <v>0</v>
      </c>
      <c r="N21" s="222">
        <v>2000</v>
      </c>
      <c r="O21" s="222"/>
      <c r="P21" s="800">
        <f t="shared" si="0"/>
        <v>0</v>
      </c>
    </row>
    <row r="22" spans="1:16" ht="12.75" customHeight="1">
      <c r="A22" s="219" t="s">
        <v>17</v>
      </c>
      <c r="B22" s="899" t="s">
        <v>402</v>
      </c>
      <c r="C22" s="900"/>
      <c r="D22" s="900"/>
      <c r="E22" s="900"/>
      <c r="F22" s="900"/>
      <c r="G22" s="901"/>
      <c r="H22" s="223">
        <f aca="true" t="shared" si="3" ref="H22:M22">SUM(H23:H24)</f>
        <v>268</v>
      </c>
      <c r="I22" s="223">
        <f t="shared" si="3"/>
        <v>0</v>
      </c>
      <c r="J22" s="223">
        <f t="shared" si="3"/>
        <v>0</v>
      </c>
      <c r="K22" s="223">
        <f t="shared" si="3"/>
        <v>0</v>
      </c>
      <c r="L22" s="223">
        <f t="shared" si="3"/>
        <v>0</v>
      </c>
      <c r="M22" s="223">
        <f t="shared" si="3"/>
        <v>268</v>
      </c>
      <c r="N22" s="223">
        <f>SUM(N23:N26)</f>
        <v>10684</v>
      </c>
      <c r="O22" s="223">
        <f>SUM(O23:O26)</f>
        <v>9483</v>
      </c>
      <c r="P22" s="799">
        <f t="shared" si="0"/>
        <v>0.8875889180082366</v>
      </c>
    </row>
    <row r="23" spans="1:16" ht="12.75">
      <c r="A23" s="219" t="s">
        <v>18</v>
      </c>
      <c r="B23" s="896" t="s">
        <v>401</v>
      </c>
      <c r="C23" s="896"/>
      <c r="D23" s="896"/>
      <c r="E23" s="896"/>
      <c r="F23" s="896"/>
      <c r="G23" s="896"/>
      <c r="H23" s="222">
        <v>225</v>
      </c>
      <c r="I23" s="222"/>
      <c r="J23" s="222"/>
      <c r="K23" s="222"/>
      <c r="L23" s="222"/>
      <c r="M23" s="222">
        <f>SUM(H23:L23)</f>
        <v>225</v>
      </c>
      <c r="N23" s="222">
        <v>225</v>
      </c>
      <c r="O23" s="222"/>
      <c r="P23" s="800">
        <f t="shared" si="0"/>
        <v>0</v>
      </c>
    </row>
    <row r="24" spans="1:16" ht="12.75">
      <c r="A24" s="219" t="s">
        <v>19</v>
      </c>
      <c r="B24" s="896" t="s">
        <v>310</v>
      </c>
      <c r="C24" s="896"/>
      <c r="D24" s="896"/>
      <c r="E24" s="896"/>
      <c r="F24" s="896"/>
      <c r="G24" s="896"/>
      <c r="H24" s="222">
        <v>43</v>
      </c>
      <c r="I24" s="222"/>
      <c r="J24" s="222"/>
      <c r="K24" s="222"/>
      <c r="L24" s="222"/>
      <c r="M24" s="222">
        <f>SUM(H24:L24)</f>
        <v>43</v>
      </c>
      <c r="N24" s="222">
        <v>7543</v>
      </c>
      <c r="O24" s="222">
        <v>7344</v>
      </c>
      <c r="P24" s="800">
        <f t="shared" si="0"/>
        <v>0.9736179239029564</v>
      </c>
    </row>
    <row r="25" spans="1:16" ht="25.5" customHeight="1">
      <c r="A25" s="219" t="s">
        <v>20</v>
      </c>
      <c r="B25" s="896" t="s">
        <v>428</v>
      </c>
      <c r="C25" s="896"/>
      <c r="D25" s="896"/>
      <c r="E25" s="896"/>
      <c r="F25" s="896"/>
      <c r="G25" s="896"/>
      <c r="H25" s="222"/>
      <c r="I25" s="222">
        <v>9500</v>
      </c>
      <c r="J25" s="222">
        <v>500</v>
      </c>
      <c r="K25" s="222"/>
      <c r="L25" s="222"/>
      <c r="M25" s="222">
        <v>0</v>
      </c>
      <c r="N25" s="222">
        <v>2916</v>
      </c>
      <c r="O25" s="222">
        <v>2139</v>
      </c>
      <c r="P25" s="800">
        <f t="shared" si="0"/>
        <v>0.7335390946502057</v>
      </c>
    </row>
    <row r="26" spans="1:16" ht="12.75">
      <c r="A26" s="219" t="s">
        <v>21</v>
      </c>
      <c r="B26" s="896" t="s">
        <v>349</v>
      </c>
      <c r="C26" s="896"/>
      <c r="D26" s="896"/>
      <c r="E26" s="896"/>
      <c r="F26" s="896"/>
      <c r="G26" s="896"/>
      <c r="H26" s="222">
        <v>8000</v>
      </c>
      <c r="I26" s="222"/>
      <c r="J26" s="222"/>
      <c r="K26" s="222"/>
      <c r="L26" s="222"/>
      <c r="M26" s="222">
        <v>0</v>
      </c>
      <c r="N26" s="222">
        <v>0</v>
      </c>
      <c r="O26" s="222"/>
      <c r="P26" s="800"/>
    </row>
    <row r="27" spans="1:16" ht="12.75">
      <c r="A27" s="219" t="s">
        <v>22</v>
      </c>
      <c r="B27" s="898" t="s">
        <v>493</v>
      </c>
      <c r="C27" s="898"/>
      <c r="D27" s="898"/>
      <c r="E27" s="898"/>
      <c r="F27" s="898"/>
      <c r="G27" s="898"/>
      <c r="H27" s="224">
        <f>SUM(H28)</f>
        <v>0</v>
      </c>
      <c r="I27" s="224">
        <f>SUM(I28:I28)</f>
        <v>0</v>
      </c>
      <c r="J27" s="224">
        <f>SUM(J28)</f>
        <v>4000</v>
      </c>
      <c r="K27" s="224"/>
      <c r="L27" s="224"/>
      <c r="M27" s="224">
        <f>SUM(M28)</f>
        <v>0</v>
      </c>
      <c r="N27" s="224">
        <f>SUM(N28:N29)</f>
        <v>247</v>
      </c>
      <c r="O27" s="224">
        <f>SUM(O28:O29)</f>
        <v>0</v>
      </c>
      <c r="P27" s="801">
        <f t="shared" si="0"/>
        <v>0</v>
      </c>
    </row>
    <row r="28" spans="1:16" ht="12.75">
      <c r="A28" s="219" t="s">
        <v>23</v>
      </c>
      <c r="B28" s="902" t="s">
        <v>494</v>
      </c>
      <c r="C28" s="902"/>
      <c r="D28" s="902"/>
      <c r="E28" s="902"/>
      <c r="F28" s="902"/>
      <c r="G28" s="902"/>
      <c r="H28" s="242"/>
      <c r="I28" s="242"/>
      <c r="J28" s="242">
        <v>4000</v>
      </c>
      <c r="K28" s="242"/>
      <c r="L28" s="242"/>
      <c r="M28" s="242"/>
      <c r="N28" s="242">
        <v>157</v>
      </c>
      <c r="O28" s="242"/>
      <c r="P28" s="802">
        <f t="shared" si="0"/>
        <v>0</v>
      </c>
    </row>
    <row r="29" spans="1:16" ht="12.75">
      <c r="A29" s="219" t="s">
        <v>24</v>
      </c>
      <c r="B29" s="903" t="s">
        <v>516</v>
      </c>
      <c r="C29" s="904"/>
      <c r="D29" s="904"/>
      <c r="E29" s="904"/>
      <c r="F29" s="904"/>
      <c r="G29" s="905"/>
      <c r="H29" s="242"/>
      <c r="I29" s="242"/>
      <c r="J29" s="242"/>
      <c r="K29" s="242"/>
      <c r="L29" s="242"/>
      <c r="M29" s="242"/>
      <c r="N29" s="242">
        <v>90</v>
      </c>
      <c r="O29" s="242"/>
      <c r="P29" s="802">
        <f t="shared" si="0"/>
        <v>0</v>
      </c>
    </row>
    <row r="30" spans="1:16" s="225" customFormat="1" ht="12.75">
      <c r="A30" s="219" t="s">
        <v>25</v>
      </c>
      <c r="B30" s="898" t="s">
        <v>400</v>
      </c>
      <c r="C30" s="898"/>
      <c r="D30" s="898"/>
      <c r="E30" s="898"/>
      <c r="F30" s="898"/>
      <c r="G30" s="898"/>
      <c r="H30" s="224">
        <f>SUM(H32:H33)</f>
        <v>0</v>
      </c>
      <c r="I30" s="224">
        <f>SUM(I32:I33)</f>
        <v>0</v>
      </c>
      <c r="J30" s="224">
        <f>SUM(J32:J33)</f>
        <v>2000</v>
      </c>
      <c r="K30" s="224">
        <f>SUM(K32:K33)</f>
        <v>0</v>
      </c>
      <c r="L30" s="224">
        <f>SUM(L32:L33)</f>
        <v>0</v>
      </c>
      <c r="M30" s="224">
        <f>SUM(M31:M33)</f>
        <v>3200</v>
      </c>
      <c r="N30" s="224">
        <f>SUM(N31:N37)</f>
        <v>5804</v>
      </c>
      <c r="O30" s="224">
        <f>SUM(O31:O37)</f>
        <v>5416</v>
      </c>
      <c r="P30" s="801">
        <f t="shared" si="0"/>
        <v>0.9331495520330806</v>
      </c>
    </row>
    <row r="31" spans="1:16" s="225" customFormat="1" ht="12.75">
      <c r="A31" s="219" t="s">
        <v>26</v>
      </c>
      <c r="B31" s="903" t="s">
        <v>340</v>
      </c>
      <c r="C31" s="904"/>
      <c r="D31" s="904"/>
      <c r="E31" s="904"/>
      <c r="F31" s="904"/>
      <c r="G31" s="905"/>
      <c r="H31" s="242"/>
      <c r="I31" s="242"/>
      <c r="J31" s="242"/>
      <c r="K31" s="242"/>
      <c r="L31" s="242"/>
      <c r="M31" s="242">
        <v>1200</v>
      </c>
      <c r="N31" s="242">
        <v>561</v>
      </c>
      <c r="O31" s="242">
        <v>391</v>
      </c>
      <c r="P31" s="802">
        <f t="shared" si="0"/>
        <v>0.696969696969697</v>
      </c>
    </row>
    <row r="32" spans="1:16" s="225" customFormat="1" ht="12.75">
      <c r="A32" s="219" t="s">
        <v>27</v>
      </c>
      <c r="B32" s="902" t="s">
        <v>399</v>
      </c>
      <c r="C32" s="902"/>
      <c r="D32" s="902"/>
      <c r="E32" s="902"/>
      <c r="F32" s="902"/>
      <c r="G32" s="902"/>
      <c r="H32" s="242"/>
      <c r="I32" s="242"/>
      <c r="J32" s="242">
        <v>1000</v>
      </c>
      <c r="K32" s="242"/>
      <c r="L32" s="242"/>
      <c r="M32" s="242">
        <f>SUM(H32:L32)</f>
        <v>1000</v>
      </c>
      <c r="N32" s="242">
        <v>0</v>
      </c>
      <c r="O32" s="242"/>
      <c r="P32" s="802"/>
    </row>
    <row r="33" spans="1:16" ht="12.75">
      <c r="A33" s="219" t="s">
        <v>28</v>
      </c>
      <c r="B33" s="906" t="s">
        <v>427</v>
      </c>
      <c r="C33" s="906"/>
      <c r="D33" s="906"/>
      <c r="E33" s="906"/>
      <c r="F33" s="906"/>
      <c r="G33" s="906"/>
      <c r="H33" s="242"/>
      <c r="I33" s="242"/>
      <c r="J33" s="242">
        <v>1000</v>
      </c>
      <c r="K33" s="242"/>
      <c r="L33" s="242"/>
      <c r="M33" s="242">
        <f>SUM(H33:L33)</f>
        <v>1000</v>
      </c>
      <c r="N33" s="242">
        <v>0</v>
      </c>
      <c r="O33" s="242"/>
      <c r="P33" s="802"/>
    </row>
    <row r="34" spans="1:16" ht="12.75">
      <c r="A34" s="219" t="s">
        <v>29</v>
      </c>
      <c r="B34" s="896" t="s">
        <v>429</v>
      </c>
      <c r="C34" s="896"/>
      <c r="D34" s="896"/>
      <c r="E34" s="896"/>
      <c r="F34" s="896"/>
      <c r="G34" s="896"/>
      <c r="H34" s="222"/>
      <c r="I34" s="222">
        <v>631</v>
      </c>
      <c r="J34" s="222"/>
      <c r="K34" s="222"/>
      <c r="L34" s="222"/>
      <c r="M34" s="222">
        <v>0</v>
      </c>
      <c r="N34" s="222">
        <v>2500</v>
      </c>
      <c r="O34" s="222">
        <v>2500</v>
      </c>
      <c r="P34" s="800">
        <f t="shared" si="0"/>
        <v>1</v>
      </c>
    </row>
    <row r="35" spans="1:16" ht="12.75">
      <c r="A35" s="219" t="s">
        <v>30</v>
      </c>
      <c r="B35" s="907" t="s">
        <v>447</v>
      </c>
      <c r="C35" s="908"/>
      <c r="D35" s="908"/>
      <c r="E35" s="908"/>
      <c r="F35" s="908"/>
      <c r="G35" s="909"/>
      <c r="H35" s="222"/>
      <c r="I35" s="222"/>
      <c r="J35" s="222"/>
      <c r="K35" s="222"/>
      <c r="L35" s="222"/>
      <c r="M35" s="222">
        <v>0</v>
      </c>
      <c r="N35" s="222">
        <v>200</v>
      </c>
      <c r="O35" s="222"/>
      <c r="P35" s="800">
        <f t="shared" si="0"/>
        <v>0</v>
      </c>
    </row>
    <row r="36" spans="1:16" ht="12.75">
      <c r="A36" s="219" t="s">
        <v>31</v>
      </c>
      <c r="B36" s="907" t="s">
        <v>492</v>
      </c>
      <c r="C36" s="908"/>
      <c r="D36" s="908"/>
      <c r="E36" s="908"/>
      <c r="F36" s="908"/>
      <c r="G36" s="909"/>
      <c r="H36" s="222"/>
      <c r="I36" s="222"/>
      <c r="J36" s="222"/>
      <c r="K36" s="222"/>
      <c r="L36" s="222"/>
      <c r="M36" s="222">
        <v>0</v>
      </c>
      <c r="N36" s="222">
        <v>1926</v>
      </c>
      <c r="O36" s="222">
        <v>1908</v>
      </c>
      <c r="P36" s="800">
        <f t="shared" si="0"/>
        <v>0.9906542056074766</v>
      </c>
    </row>
    <row r="37" spans="1:16" ht="12.75">
      <c r="A37" s="219" t="s">
        <v>106</v>
      </c>
      <c r="B37" s="907" t="s">
        <v>502</v>
      </c>
      <c r="C37" s="908"/>
      <c r="D37" s="908"/>
      <c r="E37" s="908"/>
      <c r="F37" s="908"/>
      <c r="G37" s="909"/>
      <c r="H37" s="222"/>
      <c r="I37" s="222"/>
      <c r="J37" s="222"/>
      <c r="K37" s="222"/>
      <c r="L37" s="222"/>
      <c r="M37" s="222">
        <v>0</v>
      </c>
      <c r="N37" s="222">
        <v>617</v>
      </c>
      <c r="O37" s="222">
        <v>617</v>
      </c>
      <c r="P37" s="800">
        <f t="shared" si="0"/>
        <v>1</v>
      </c>
    </row>
    <row r="38" spans="1:16" ht="12.75">
      <c r="A38" s="219" t="s">
        <v>107</v>
      </c>
      <c r="B38" s="898" t="s">
        <v>397</v>
      </c>
      <c r="C38" s="898"/>
      <c r="D38" s="898"/>
      <c r="E38" s="898"/>
      <c r="F38" s="898"/>
      <c r="G38" s="898"/>
      <c r="H38" s="224">
        <f>SUM(H39)</f>
        <v>50</v>
      </c>
      <c r="I38" s="224">
        <f>SUM(I39:I39)</f>
        <v>950</v>
      </c>
      <c r="J38" s="224">
        <f>SUM(J39:J39)</f>
        <v>0</v>
      </c>
      <c r="K38" s="224"/>
      <c r="L38" s="224"/>
      <c r="M38" s="224">
        <f>SUM(M39:M39)</f>
        <v>1000</v>
      </c>
      <c r="N38" s="224">
        <f>SUM(N39:N39)</f>
        <v>555</v>
      </c>
      <c r="O38" s="224">
        <f>SUM(O39:O39)</f>
        <v>447</v>
      </c>
      <c r="P38" s="801">
        <f t="shared" si="0"/>
        <v>0.8054054054054054</v>
      </c>
    </row>
    <row r="39" spans="1:16" ht="12.75">
      <c r="A39" s="219" t="s">
        <v>108</v>
      </c>
      <c r="B39" s="896" t="s">
        <v>311</v>
      </c>
      <c r="C39" s="896"/>
      <c r="D39" s="896"/>
      <c r="E39" s="896"/>
      <c r="F39" s="896"/>
      <c r="G39" s="896"/>
      <c r="H39" s="222">
        <v>50</v>
      </c>
      <c r="I39" s="222">
        <v>950</v>
      </c>
      <c r="J39" s="222"/>
      <c r="K39" s="222"/>
      <c r="L39" s="222"/>
      <c r="M39" s="222">
        <f>SUM(H39:L39)</f>
        <v>1000</v>
      </c>
      <c r="N39" s="222">
        <v>555</v>
      </c>
      <c r="O39" s="222">
        <v>447</v>
      </c>
      <c r="P39" s="800">
        <f t="shared" si="0"/>
        <v>0.8054054054054054</v>
      </c>
    </row>
    <row r="40" spans="1:16" ht="12.75">
      <c r="A40" s="219" t="s">
        <v>109</v>
      </c>
      <c r="B40" s="898" t="s">
        <v>396</v>
      </c>
      <c r="C40" s="898"/>
      <c r="D40" s="898"/>
      <c r="E40" s="898"/>
      <c r="F40" s="898"/>
      <c r="G40" s="898"/>
      <c r="H40" s="223">
        <f aca="true" t="shared" si="4" ref="H40:M40">SUM(H41:H45)</f>
        <v>12317</v>
      </c>
      <c r="I40" s="223">
        <f t="shared" si="4"/>
        <v>267339</v>
      </c>
      <c r="J40" s="223">
        <f t="shared" si="4"/>
        <v>48388</v>
      </c>
      <c r="K40" s="223">
        <f t="shared" si="4"/>
        <v>479808</v>
      </c>
      <c r="L40" s="223">
        <f t="shared" si="4"/>
        <v>1026</v>
      </c>
      <c r="M40" s="223">
        <f t="shared" si="4"/>
        <v>810788</v>
      </c>
      <c r="N40" s="223">
        <f>SUM(N41:N48)</f>
        <v>879637</v>
      </c>
      <c r="O40" s="223">
        <f>SUM(O41:O48)</f>
        <v>628746</v>
      </c>
      <c r="P40" s="799">
        <f t="shared" si="0"/>
        <v>0.7147789372206944</v>
      </c>
    </row>
    <row r="41" spans="1:16" ht="12.75">
      <c r="A41" s="219" t="s">
        <v>393</v>
      </c>
      <c r="B41" s="902" t="s">
        <v>312</v>
      </c>
      <c r="C41" s="902"/>
      <c r="D41" s="902"/>
      <c r="E41" s="902"/>
      <c r="F41" s="902"/>
      <c r="G41" s="902"/>
      <c r="H41" s="242">
        <v>260</v>
      </c>
      <c r="I41" s="242">
        <v>1695</v>
      </c>
      <c r="J41" s="242">
        <v>1305</v>
      </c>
      <c r="K41" s="242"/>
      <c r="L41" s="242"/>
      <c r="M41" s="242">
        <f>SUM(H41:L41)</f>
        <v>3260</v>
      </c>
      <c r="N41" s="242">
        <v>4795</v>
      </c>
      <c r="O41" s="242">
        <v>2284</v>
      </c>
      <c r="P41" s="802">
        <f t="shared" si="0"/>
        <v>0.47632950990615225</v>
      </c>
    </row>
    <row r="42" spans="1:16" ht="12.75">
      <c r="A42" s="219" t="s">
        <v>391</v>
      </c>
      <c r="B42" s="896" t="s">
        <v>395</v>
      </c>
      <c r="C42" s="896"/>
      <c r="D42" s="896"/>
      <c r="E42" s="896"/>
      <c r="F42" s="896"/>
      <c r="G42" s="896"/>
      <c r="H42" s="222">
        <v>9629</v>
      </c>
      <c r="I42" s="222">
        <v>265644</v>
      </c>
      <c r="J42" s="222">
        <v>47083</v>
      </c>
      <c r="K42" s="222">
        <v>479808</v>
      </c>
      <c r="L42" s="222">
        <v>1026</v>
      </c>
      <c r="M42" s="222">
        <v>804280</v>
      </c>
      <c r="N42" s="222">
        <v>860807</v>
      </c>
      <c r="O42" s="222">
        <v>615574</v>
      </c>
      <c r="P42" s="800">
        <f t="shared" si="0"/>
        <v>0.7151126791487523</v>
      </c>
    </row>
    <row r="43" spans="1:16" ht="12.75">
      <c r="A43" s="219" t="s">
        <v>390</v>
      </c>
      <c r="B43" s="896" t="s">
        <v>394</v>
      </c>
      <c r="C43" s="896"/>
      <c r="D43" s="896"/>
      <c r="E43" s="896"/>
      <c r="F43" s="896"/>
      <c r="G43" s="896"/>
      <c r="H43" s="222">
        <v>320</v>
      </c>
      <c r="I43" s="222"/>
      <c r="J43" s="222"/>
      <c r="K43" s="222"/>
      <c r="L43" s="222"/>
      <c r="M43" s="222">
        <f>SUM(H43:L43)</f>
        <v>320</v>
      </c>
      <c r="N43" s="222">
        <v>320</v>
      </c>
      <c r="O43" s="222">
        <v>320</v>
      </c>
      <c r="P43" s="800">
        <f t="shared" si="0"/>
        <v>1</v>
      </c>
    </row>
    <row r="44" spans="1:16" ht="12.75">
      <c r="A44" s="219" t="s">
        <v>388</v>
      </c>
      <c r="B44" s="896" t="s">
        <v>392</v>
      </c>
      <c r="C44" s="896"/>
      <c r="D44" s="896"/>
      <c r="E44" s="896"/>
      <c r="F44" s="896"/>
      <c r="G44" s="896"/>
      <c r="H44" s="222"/>
      <c r="I44" s="222"/>
      <c r="J44" s="222"/>
      <c r="K44" s="222"/>
      <c r="L44" s="222"/>
      <c r="M44" s="222">
        <v>820</v>
      </c>
      <c r="N44" s="222">
        <v>820</v>
      </c>
      <c r="O44" s="222"/>
      <c r="P44" s="800">
        <f t="shared" si="0"/>
        <v>0</v>
      </c>
    </row>
    <row r="45" spans="1:16" ht="12.75">
      <c r="A45" s="219" t="s">
        <v>378</v>
      </c>
      <c r="B45" s="896" t="s">
        <v>389</v>
      </c>
      <c r="C45" s="896"/>
      <c r="D45" s="896"/>
      <c r="E45" s="896"/>
      <c r="F45" s="896"/>
      <c r="G45" s="896"/>
      <c r="H45" s="222">
        <v>2108</v>
      </c>
      <c r="I45" s="222"/>
      <c r="J45" s="222"/>
      <c r="K45" s="222"/>
      <c r="L45" s="222"/>
      <c r="M45" s="222">
        <f>SUM(H45:L45)</f>
        <v>2108</v>
      </c>
      <c r="N45" s="222">
        <v>2108</v>
      </c>
      <c r="O45" s="222"/>
      <c r="P45" s="800">
        <f t="shared" si="0"/>
        <v>0</v>
      </c>
    </row>
    <row r="46" spans="1:16" ht="12.75">
      <c r="A46" s="219" t="s">
        <v>411</v>
      </c>
      <c r="B46" s="907" t="s">
        <v>448</v>
      </c>
      <c r="C46" s="908"/>
      <c r="D46" s="908"/>
      <c r="E46" s="908"/>
      <c r="F46" s="908"/>
      <c r="G46" s="909"/>
      <c r="H46" s="222"/>
      <c r="I46" s="222"/>
      <c r="J46" s="222"/>
      <c r="K46" s="222"/>
      <c r="L46" s="222"/>
      <c r="M46" s="222">
        <v>0</v>
      </c>
      <c r="N46" s="222">
        <v>9303</v>
      </c>
      <c r="O46" s="222">
        <v>9085</v>
      </c>
      <c r="P46" s="800">
        <f t="shared" si="0"/>
        <v>0.9765666989143287</v>
      </c>
    </row>
    <row r="47" spans="1:16" ht="12.75">
      <c r="A47" s="219" t="s">
        <v>376</v>
      </c>
      <c r="B47" s="907" t="s">
        <v>495</v>
      </c>
      <c r="C47" s="908"/>
      <c r="D47" s="908"/>
      <c r="E47" s="908"/>
      <c r="F47" s="908"/>
      <c r="G47" s="909"/>
      <c r="H47" s="222"/>
      <c r="I47" s="222"/>
      <c r="J47" s="222"/>
      <c r="K47" s="222"/>
      <c r="L47" s="222"/>
      <c r="M47" s="222"/>
      <c r="N47" s="222">
        <v>545</v>
      </c>
      <c r="O47" s="222">
        <v>544</v>
      </c>
      <c r="P47" s="800">
        <f t="shared" si="0"/>
        <v>0.998165137614679</v>
      </c>
    </row>
    <row r="48" spans="1:16" ht="12.75">
      <c r="A48" s="219" t="s">
        <v>375</v>
      </c>
      <c r="B48" s="907" t="s">
        <v>504</v>
      </c>
      <c r="C48" s="908"/>
      <c r="D48" s="908"/>
      <c r="E48" s="908"/>
      <c r="F48" s="908"/>
      <c r="G48" s="909"/>
      <c r="H48" s="222"/>
      <c r="I48" s="222"/>
      <c r="J48" s="222"/>
      <c r="K48" s="222"/>
      <c r="L48" s="222"/>
      <c r="M48" s="222"/>
      <c r="N48" s="222">
        <v>939</v>
      </c>
      <c r="O48" s="222">
        <v>939</v>
      </c>
      <c r="P48" s="800">
        <f t="shared" si="0"/>
        <v>1</v>
      </c>
    </row>
    <row r="49" spans="1:16" s="225" customFormat="1" ht="12.75">
      <c r="A49" s="219" t="s">
        <v>374</v>
      </c>
      <c r="B49" s="898" t="s">
        <v>377</v>
      </c>
      <c r="C49" s="898"/>
      <c r="D49" s="898"/>
      <c r="E49" s="898"/>
      <c r="F49" s="898"/>
      <c r="G49" s="898"/>
      <c r="H49" s="223">
        <f aca="true" t="shared" si="5" ref="H49:M49">SUM(H50:H58)</f>
        <v>17047</v>
      </c>
      <c r="I49" s="223">
        <f t="shared" si="5"/>
        <v>36253</v>
      </c>
      <c r="J49" s="223">
        <f t="shared" si="5"/>
        <v>500</v>
      </c>
      <c r="K49" s="223">
        <f t="shared" si="5"/>
        <v>0</v>
      </c>
      <c r="L49" s="223">
        <f t="shared" si="5"/>
        <v>110138</v>
      </c>
      <c r="M49" s="223">
        <f t="shared" si="5"/>
        <v>260936</v>
      </c>
      <c r="N49" s="223">
        <f>SUM(N50:N59)</f>
        <v>135075</v>
      </c>
      <c r="O49" s="223">
        <f>SUM(O50:O59)</f>
        <v>0</v>
      </c>
      <c r="P49" s="799">
        <f t="shared" si="0"/>
        <v>0</v>
      </c>
    </row>
    <row r="50" spans="1:16" ht="12.75">
      <c r="A50" s="219" t="s">
        <v>412</v>
      </c>
      <c r="B50" s="884" t="s">
        <v>355</v>
      </c>
      <c r="C50" s="896"/>
      <c r="D50" s="896"/>
      <c r="E50" s="896"/>
      <c r="F50" s="896"/>
      <c r="G50" s="896"/>
      <c r="H50" s="222">
        <v>7247</v>
      </c>
      <c r="I50" s="222"/>
      <c r="J50" s="222"/>
      <c r="K50" s="222"/>
      <c r="L50" s="222">
        <v>60138</v>
      </c>
      <c r="M50" s="222">
        <f>SUM(H50:L50)</f>
        <v>67385</v>
      </c>
      <c r="N50" s="222">
        <v>8885</v>
      </c>
      <c r="O50" s="222"/>
      <c r="P50" s="800">
        <f t="shared" si="0"/>
        <v>0</v>
      </c>
    </row>
    <row r="51" spans="1:16" ht="12.75">
      <c r="A51" s="219" t="s">
        <v>413</v>
      </c>
      <c r="B51" s="896" t="s">
        <v>354</v>
      </c>
      <c r="C51" s="896"/>
      <c r="D51" s="896"/>
      <c r="E51" s="896"/>
      <c r="F51" s="896"/>
      <c r="G51" s="896"/>
      <c r="H51" s="222"/>
      <c r="I51" s="222">
        <v>8500</v>
      </c>
      <c r="J51" s="222"/>
      <c r="K51" s="222"/>
      <c r="L51" s="222">
        <v>50000</v>
      </c>
      <c r="M51" s="222">
        <f>SUM(H51:L51)</f>
        <v>58500</v>
      </c>
      <c r="N51" s="222">
        <v>43500</v>
      </c>
      <c r="O51" s="222"/>
      <c r="P51" s="800">
        <f t="shared" si="0"/>
        <v>0</v>
      </c>
    </row>
    <row r="52" spans="1:16" ht="12.75">
      <c r="A52" s="219" t="s">
        <v>414</v>
      </c>
      <c r="B52" s="896" t="s">
        <v>353</v>
      </c>
      <c r="C52" s="896"/>
      <c r="D52" s="896"/>
      <c r="E52" s="896"/>
      <c r="F52" s="896"/>
      <c r="G52" s="896"/>
      <c r="H52" s="222">
        <v>1800</v>
      </c>
      <c r="I52" s="222"/>
      <c r="J52" s="222"/>
      <c r="K52" s="222"/>
      <c r="L52" s="222"/>
      <c r="M52" s="222">
        <v>1300</v>
      </c>
      <c r="N52" s="222">
        <v>1300</v>
      </c>
      <c r="O52" s="222"/>
      <c r="P52" s="800">
        <f t="shared" si="0"/>
        <v>0</v>
      </c>
    </row>
    <row r="53" spans="1:16" ht="12.75" customHeight="1">
      <c r="A53" s="219" t="s">
        <v>373</v>
      </c>
      <c r="B53" s="907" t="s">
        <v>352</v>
      </c>
      <c r="C53" s="908"/>
      <c r="D53" s="908"/>
      <c r="E53" s="908"/>
      <c r="F53" s="908"/>
      <c r="G53" s="909"/>
      <c r="H53" s="222"/>
      <c r="I53" s="222"/>
      <c r="J53" s="222"/>
      <c r="K53" s="222"/>
      <c r="L53" s="222"/>
      <c r="M53" s="222">
        <v>1883</v>
      </c>
      <c r="N53" s="222">
        <v>0</v>
      </c>
      <c r="O53" s="222"/>
      <c r="P53" s="800"/>
    </row>
    <row r="54" spans="1:16" ht="25.5" customHeight="1">
      <c r="A54" s="219" t="s">
        <v>372</v>
      </c>
      <c r="B54" s="896" t="s">
        <v>351</v>
      </c>
      <c r="C54" s="896"/>
      <c r="D54" s="896"/>
      <c r="E54" s="896"/>
      <c r="F54" s="896"/>
      <c r="G54" s="896"/>
      <c r="H54" s="222"/>
      <c r="I54" s="222">
        <v>9500</v>
      </c>
      <c r="J54" s="222">
        <v>500</v>
      </c>
      <c r="K54" s="222"/>
      <c r="L54" s="222"/>
      <c r="M54" s="222">
        <v>2916</v>
      </c>
      <c r="N54" s="222">
        <v>0</v>
      </c>
      <c r="O54" s="222"/>
      <c r="P54" s="800"/>
    </row>
    <row r="55" spans="1:16" ht="12.75">
      <c r="A55" s="219" t="s">
        <v>415</v>
      </c>
      <c r="B55" s="896" t="s">
        <v>350</v>
      </c>
      <c r="C55" s="896"/>
      <c r="D55" s="896"/>
      <c r="E55" s="896"/>
      <c r="F55" s="896"/>
      <c r="G55" s="896"/>
      <c r="H55" s="222"/>
      <c r="I55" s="222">
        <v>10200</v>
      </c>
      <c r="J55" s="222"/>
      <c r="K55" s="222"/>
      <c r="L55" s="222"/>
      <c r="M55" s="222">
        <v>2000</v>
      </c>
      <c r="N55" s="222">
        <v>0</v>
      </c>
      <c r="O55" s="222"/>
      <c r="P55" s="800"/>
    </row>
    <row r="56" spans="1:16" ht="12.75">
      <c r="A56" s="219" t="s">
        <v>370</v>
      </c>
      <c r="B56" s="896" t="s">
        <v>429</v>
      </c>
      <c r="C56" s="896"/>
      <c r="D56" s="896"/>
      <c r="E56" s="896"/>
      <c r="F56" s="896"/>
      <c r="G56" s="896"/>
      <c r="H56" s="222"/>
      <c r="I56" s="222">
        <v>631</v>
      </c>
      <c r="J56" s="222"/>
      <c r="K56" s="222"/>
      <c r="L56" s="222"/>
      <c r="M56" s="222">
        <v>2500</v>
      </c>
      <c r="N56" s="222">
        <v>0</v>
      </c>
      <c r="O56" s="222"/>
      <c r="P56" s="800"/>
    </row>
    <row r="57" spans="1:16" ht="12.75">
      <c r="A57" s="219" t="s">
        <v>369</v>
      </c>
      <c r="B57" s="896" t="s">
        <v>349</v>
      </c>
      <c r="C57" s="896"/>
      <c r="D57" s="896"/>
      <c r="E57" s="896"/>
      <c r="F57" s="896"/>
      <c r="G57" s="896"/>
      <c r="H57" s="222">
        <v>8000</v>
      </c>
      <c r="I57" s="222"/>
      <c r="J57" s="222"/>
      <c r="K57" s="222"/>
      <c r="L57" s="222"/>
      <c r="M57" s="222">
        <v>18000</v>
      </c>
      <c r="N57" s="222">
        <v>0</v>
      </c>
      <c r="O57" s="222"/>
      <c r="P57" s="800"/>
    </row>
    <row r="58" spans="1:16" ht="12.75">
      <c r="A58" s="219" t="s">
        <v>416</v>
      </c>
      <c r="B58" s="896" t="s">
        <v>348</v>
      </c>
      <c r="C58" s="896"/>
      <c r="D58" s="896"/>
      <c r="E58" s="896"/>
      <c r="F58" s="896"/>
      <c r="G58" s="896"/>
      <c r="H58" s="222"/>
      <c r="I58" s="222">
        <v>7422</v>
      </c>
      <c r="J58" s="222"/>
      <c r="K58" s="222"/>
      <c r="L58" s="222"/>
      <c r="M58" s="222">
        <v>106452</v>
      </c>
      <c r="N58" s="222">
        <v>80000</v>
      </c>
      <c r="O58" s="222"/>
      <c r="P58" s="800">
        <f t="shared" si="0"/>
        <v>0</v>
      </c>
    </row>
    <row r="59" spans="1:16" ht="12.75">
      <c r="A59" s="219" t="s">
        <v>367</v>
      </c>
      <c r="B59" s="907" t="s">
        <v>529</v>
      </c>
      <c r="C59" s="908"/>
      <c r="D59" s="908"/>
      <c r="E59" s="908"/>
      <c r="F59" s="908"/>
      <c r="G59" s="909"/>
      <c r="H59" s="222"/>
      <c r="I59" s="222"/>
      <c r="J59" s="222"/>
      <c r="K59" s="222"/>
      <c r="L59" s="222"/>
      <c r="M59" s="222"/>
      <c r="N59" s="222">
        <v>1390</v>
      </c>
      <c r="O59" s="222"/>
      <c r="P59" s="800">
        <f t="shared" si="0"/>
        <v>0</v>
      </c>
    </row>
    <row r="60" spans="1:16" ht="12.75">
      <c r="A60" s="219" t="s">
        <v>365</v>
      </c>
      <c r="B60" s="898" t="s">
        <v>362</v>
      </c>
      <c r="C60" s="898"/>
      <c r="D60" s="898"/>
      <c r="E60" s="898"/>
      <c r="F60" s="898"/>
      <c r="G60" s="898"/>
      <c r="H60" s="224">
        <f>SUM(H61)</f>
        <v>0</v>
      </c>
      <c r="I60" s="224">
        <f>SUM(I61:I61)</f>
        <v>0</v>
      </c>
      <c r="J60" s="224">
        <f>SUM(J61)</f>
        <v>4000</v>
      </c>
      <c r="K60" s="224"/>
      <c r="L60" s="224"/>
      <c r="M60" s="224">
        <f>SUM(M61)</f>
        <v>175</v>
      </c>
      <c r="N60" s="224">
        <f>SUM(N61:N65)</f>
        <v>13166</v>
      </c>
      <c r="O60" s="224">
        <f>SUM(O61:O65)</f>
        <v>353</v>
      </c>
      <c r="P60" s="801">
        <f t="shared" si="0"/>
        <v>0.02681148412577852</v>
      </c>
    </row>
    <row r="61" spans="1:16" ht="12.75">
      <c r="A61" s="219" t="s">
        <v>363</v>
      </c>
      <c r="B61" s="902" t="s">
        <v>313</v>
      </c>
      <c r="C61" s="902"/>
      <c r="D61" s="902"/>
      <c r="E61" s="902"/>
      <c r="F61" s="902"/>
      <c r="G61" s="902"/>
      <c r="H61" s="242"/>
      <c r="I61" s="242"/>
      <c r="J61" s="242">
        <v>4000</v>
      </c>
      <c r="K61" s="242"/>
      <c r="L61" s="242"/>
      <c r="M61" s="242">
        <v>175</v>
      </c>
      <c r="N61" s="242">
        <v>175</v>
      </c>
      <c r="O61" s="242">
        <v>175</v>
      </c>
      <c r="P61" s="802">
        <f t="shared" si="0"/>
        <v>1</v>
      </c>
    </row>
    <row r="62" spans="1:16" ht="12.75">
      <c r="A62" s="219" t="s">
        <v>361</v>
      </c>
      <c r="B62" s="903" t="s">
        <v>496</v>
      </c>
      <c r="C62" s="904"/>
      <c r="D62" s="904"/>
      <c r="E62" s="904"/>
      <c r="F62" s="904"/>
      <c r="G62" s="905"/>
      <c r="H62" s="242"/>
      <c r="I62" s="242"/>
      <c r="J62" s="242"/>
      <c r="K62" s="242"/>
      <c r="L62" s="242"/>
      <c r="M62" s="242"/>
      <c r="N62" s="242">
        <v>179</v>
      </c>
      <c r="O62" s="242">
        <v>178</v>
      </c>
      <c r="P62" s="802">
        <f t="shared" si="0"/>
        <v>0.994413407821229</v>
      </c>
    </row>
    <row r="63" spans="1:16" ht="12.75">
      <c r="A63" s="219" t="s">
        <v>360</v>
      </c>
      <c r="B63" s="903" t="s">
        <v>517</v>
      </c>
      <c r="C63" s="904"/>
      <c r="D63" s="904"/>
      <c r="E63" s="904"/>
      <c r="F63" s="904"/>
      <c r="G63" s="905"/>
      <c r="H63" s="242"/>
      <c r="I63" s="242"/>
      <c r="J63" s="242"/>
      <c r="K63" s="242"/>
      <c r="L63" s="242"/>
      <c r="M63" s="242"/>
      <c r="N63" s="242">
        <v>200</v>
      </c>
      <c r="O63" s="242"/>
      <c r="P63" s="802">
        <f t="shared" si="0"/>
        <v>0</v>
      </c>
    </row>
    <row r="64" spans="1:16" ht="12.75">
      <c r="A64" s="219" t="s">
        <v>418</v>
      </c>
      <c r="B64" s="903" t="s">
        <v>532</v>
      </c>
      <c r="C64" s="904"/>
      <c r="D64" s="904"/>
      <c r="E64" s="904"/>
      <c r="F64" s="904"/>
      <c r="G64" s="905"/>
      <c r="H64" s="242"/>
      <c r="I64" s="242"/>
      <c r="J64" s="242"/>
      <c r="K64" s="242"/>
      <c r="L64" s="242"/>
      <c r="M64" s="242"/>
      <c r="N64" s="242">
        <v>6477</v>
      </c>
      <c r="O64" s="242"/>
      <c r="P64" s="802">
        <f t="shared" si="0"/>
        <v>0</v>
      </c>
    </row>
    <row r="65" spans="1:16" ht="12.75">
      <c r="A65" s="219" t="s">
        <v>419</v>
      </c>
      <c r="B65" s="903" t="s">
        <v>533</v>
      </c>
      <c r="C65" s="904"/>
      <c r="D65" s="904"/>
      <c r="E65" s="904"/>
      <c r="F65" s="904"/>
      <c r="G65" s="905"/>
      <c r="H65" s="242"/>
      <c r="I65" s="242"/>
      <c r="J65" s="242"/>
      <c r="K65" s="242"/>
      <c r="L65" s="242"/>
      <c r="M65" s="242"/>
      <c r="N65" s="242">
        <v>6135</v>
      </c>
      <c r="O65" s="242"/>
      <c r="P65" s="802">
        <f t="shared" si="0"/>
        <v>0</v>
      </c>
    </row>
    <row r="66" spans="1:16" ht="12.75">
      <c r="A66" s="219" t="s">
        <v>420</v>
      </c>
      <c r="B66" s="898" t="s">
        <v>359</v>
      </c>
      <c r="C66" s="898"/>
      <c r="D66" s="898"/>
      <c r="E66" s="898"/>
      <c r="F66" s="898"/>
      <c r="G66" s="898"/>
      <c r="H66" s="224">
        <f>SUM(H67)</f>
        <v>0</v>
      </c>
      <c r="I66" s="224">
        <f>SUM(I67:I67)</f>
        <v>0</v>
      </c>
      <c r="J66" s="224">
        <f>SUM(J67)</f>
        <v>4000</v>
      </c>
      <c r="K66" s="224"/>
      <c r="L66" s="224"/>
      <c r="M66" s="224">
        <f>SUM(M67)</f>
        <v>0</v>
      </c>
      <c r="N66" s="224">
        <f>SUM(N67)</f>
        <v>0</v>
      </c>
      <c r="O66" s="224">
        <f>SUM(O67)</f>
        <v>0</v>
      </c>
      <c r="P66" s="801"/>
    </row>
    <row r="67" spans="1:16" ht="12.75">
      <c r="A67" s="219" t="s">
        <v>421</v>
      </c>
      <c r="B67" s="902" t="s">
        <v>443</v>
      </c>
      <c r="C67" s="902"/>
      <c r="D67" s="902"/>
      <c r="E67" s="902"/>
      <c r="F67" s="902"/>
      <c r="G67" s="902"/>
      <c r="H67" s="242"/>
      <c r="I67" s="242"/>
      <c r="J67" s="242">
        <v>4000</v>
      </c>
      <c r="K67" s="242"/>
      <c r="L67" s="242"/>
      <c r="M67" s="242">
        <v>0</v>
      </c>
      <c r="N67" s="242">
        <v>0</v>
      </c>
      <c r="O67" s="242"/>
      <c r="P67" s="802"/>
    </row>
    <row r="68" spans="1:16" ht="12.75">
      <c r="A68" s="219" t="s">
        <v>422</v>
      </c>
      <c r="B68" s="898" t="s">
        <v>331</v>
      </c>
      <c r="C68" s="898"/>
      <c r="D68" s="898"/>
      <c r="E68" s="898"/>
      <c r="F68" s="898"/>
      <c r="G68" s="898"/>
      <c r="H68" s="224">
        <f>SUM(H70)</f>
        <v>0</v>
      </c>
      <c r="I68" s="224">
        <f>SUM(I70:I70)</f>
        <v>0</v>
      </c>
      <c r="J68" s="224">
        <f>SUM(J70)</f>
        <v>4000</v>
      </c>
      <c r="K68" s="224"/>
      <c r="L68" s="224"/>
      <c r="M68" s="224">
        <f>SUM(M70)</f>
        <v>0</v>
      </c>
      <c r="N68" s="224">
        <f>SUM(N69:N72)</f>
        <v>2615</v>
      </c>
      <c r="O68" s="224">
        <f>SUM(O69:O72)</f>
        <v>868</v>
      </c>
      <c r="P68" s="801">
        <f t="shared" si="0"/>
        <v>0.33193116634799236</v>
      </c>
    </row>
    <row r="69" spans="1:16" ht="12.75">
      <c r="A69" s="219" t="s">
        <v>423</v>
      </c>
      <c r="B69" s="902" t="s">
        <v>449</v>
      </c>
      <c r="C69" s="902"/>
      <c r="D69" s="902"/>
      <c r="E69" s="902"/>
      <c r="F69" s="902"/>
      <c r="G69" s="902"/>
      <c r="H69" s="242"/>
      <c r="I69" s="242"/>
      <c r="J69" s="242">
        <v>4000</v>
      </c>
      <c r="K69" s="242"/>
      <c r="L69" s="242"/>
      <c r="M69" s="242">
        <v>0</v>
      </c>
      <c r="N69" s="242">
        <v>400</v>
      </c>
      <c r="O69" s="242">
        <v>400</v>
      </c>
      <c r="P69" s="802">
        <f t="shared" si="0"/>
        <v>1</v>
      </c>
    </row>
    <row r="70" spans="1:16" ht="12.75">
      <c r="A70" s="219" t="s">
        <v>452</v>
      </c>
      <c r="B70" s="902" t="s">
        <v>450</v>
      </c>
      <c r="C70" s="902"/>
      <c r="D70" s="902"/>
      <c r="E70" s="902"/>
      <c r="F70" s="902"/>
      <c r="G70" s="902"/>
      <c r="H70" s="242"/>
      <c r="I70" s="242"/>
      <c r="J70" s="242">
        <v>4000</v>
      </c>
      <c r="K70" s="242"/>
      <c r="L70" s="242"/>
      <c r="M70" s="242">
        <v>0</v>
      </c>
      <c r="N70" s="242">
        <v>310</v>
      </c>
      <c r="O70" s="242">
        <v>310</v>
      </c>
      <c r="P70" s="802">
        <f t="shared" si="0"/>
        <v>1</v>
      </c>
    </row>
    <row r="71" spans="1:16" ht="12.75">
      <c r="A71" s="219" t="s">
        <v>453</v>
      </c>
      <c r="B71" s="903" t="s">
        <v>518</v>
      </c>
      <c r="C71" s="904"/>
      <c r="D71" s="904"/>
      <c r="E71" s="904"/>
      <c r="F71" s="904"/>
      <c r="G71" s="905"/>
      <c r="H71" s="242"/>
      <c r="I71" s="242"/>
      <c r="J71" s="242"/>
      <c r="K71" s="242"/>
      <c r="L71" s="242"/>
      <c r="M71" s="242"/>
      <c r="N71" s="242">
        <v>1673</v>
      </c>
      <c r="O71" s="242"/>
      <c r="P71" s="802">
        <f t="shared" si="0"/>
        <v>0</v>
      </c>
    </row>
    <row r="72" spans="1:16" ht="12.75">
      <c r="A72" s="219" t="s">
        <v>454</v>
      </c>
      <c r="B72" s="903" t="s">
        <v>505</v>
      </c>
      <c r="C72" s="904"/>
      <c r="D72" s="904"/>
      <c r="E72" s="904"/>
      <c r="F72" s="904"/>
      <c r="G72" s="905"/>
      <c r="H72" s="242"/>
      <c r="I72" s="242"/>
      <c r="J72" s="242"/>
      <c r="K72" s="242"/>
      <c r="L72" s="242"/>
      <c r="M72" s="242"/>
      <c r="N72" s="242">
        <v>232</v>
      </c>
      <c r="O72" s="242">
        <v>158</v>
      </c>
      <c r="P72" s="802">
        <f t="shared" si="0"/>
        <v>0.6810344827586207</v>
      </c>
    </row>
    <row r="73" spans="1:16" ht="12.75">
      <c r="A73" s="219" t="s">
        <v>455</v>
      </c>
      <c r="B73" s="898" t="s">
        <v>417</v>
      </c>
      <c r="C73" s="898"/>
      <c r="D73" s="898"/>
      <c r="E73" s="898"/>
      <c r="F73" s="898"/>
      <c r="G73" s="898"/>
      <c r="H73" s="224">
        <f>SUM(H74)</f>
        <v>0</v>
      </c>
      <c r="I73" s="224">
        <f>SUM(I74:I74)</f>
        <v>0</v>
      </c>
      <c r="J73" s="224">
        <f>SUM(J74)</f>
        <v>4000</v>
      </c>
      <c r="K73" s="224"/>
      <c r="L73" s="224"/>
      <c r="M73" s="224">
        <f>SUM(M74)</f>
        <v>0</v>
      </c>
      <c r="N73" s="224">
        <f>SUM(N74)</f>
        <v>0</v>
      </c>
      <c r="O73" s="224">
        <f>SUM(O74)</f>
        <v>0</v>
      </c>
      <c r="P73" s="801"/>
    </row>
    <row r="74" spans="1:16" ht="12.75">
      <c r="A74" s="219" t="s">
        <v>503</v>
      </c>
      <c r="B74" s="902" t="s">
        <v>497</v>
      </c>
      <c r="C74" s="902"/>
      <c r="D74" s="902"/>
      <c r="E74" s="902"/>
      <c r="F74" s="902"/>
      <c r="G74" s="902"/>
      <c r="H74" s="242"/>
      <c r="I74" s="242"/>
      <c r="J74" s="242">
        <v>4000</v>
      </c>
      <c r="K74" s="242"/>
      <c r="L74" s="242"/>
      <c r="M74" s="242">
        <v>0</v>
      </c>
      <c r="N74" s="242">
        <v>0</v>
      </c>
      <c r="O74" s="242">
        <v>0</v>
      </c>
      <c r="P74" s="802"/>
    </row>
    <row r="75" spans="1:16" ht="12.75">
      <c r="A75" s="219" t="s">
        <v>506</v>
      </c>
      <c r="B75" s="898" t="s">
        <v>334</v>
      </c>
      <c r="C75" s="898"/>
      <c r="D75" s="898"/>
      <c r="E75" s="898"/>
      <c r="F75" s="898"/>
      <c r="G75" s="898"/>
      <c r="H75" s="224">
        <f>SUM(H76)</f>
        <v>0</v>
      </c>
      <c r="I75" s="224">
        <f>SUM(I76:I76)</f>
        <v>0</v>
      </c>
      <c r="J75" s="224">
        <f>SUM(J76)</f>
        <v>4000</v>
      </c>
      <c r="K75" s="224"/>
      <c r="L75" s="224"/>
      <c r="M75" s="224">
        <f>SUM(M76)</f>
        <v>0</v>
      </c>
      <c r="N75" s="224">
        <f>SUM(N76)</f>
        <v>350</v>
      </c>
      <c r="O75" s="224">
        <f>SUM(O76)</f>
        <v>268</v>
      </c>
      <c r="P75" s="801">
        <f aca="true" t="shared" si="6" ref="P75:P88">O75/N75</f>
        <v>0.7657142857142857</v>
      </c>
    </row>
    <row r="76" spans="1:16" ht="12.75">
      <c r="A76" s="219" t="s">
        <v>507</v>
      </c>
      <c r="B76" s="902" t="s">
        <v>498</v>
      </c>
      <c r="C76" s="902"/>
      <c r="D76" s="902"/>
      <c r="E76" s="902"/>
      <c r="F76" s="902"/>
      <c r="G76" s="902"/>
      <c r="H76" s="242"/>
      <c r="I76" s="242"/>
      <c r="J76" s="242">
        <v>4000</v>
      </c>
      <c r="K76" s="242"/>
      <c r="L76" s="242"/>
      <c r="M76" s="242">
        <v>0</v>
      </c>
      <c r="N76" s="242">
        <v>350</v>
      </c>
      <c r="O76" s="242">
        <v>268</v>
      </c>
      <c r="P76" s="802">
        <f t="shared" si="6"/>
        <v>0.7657142857142857</v>
      </c>
    </row>
    <row r="77" spans="1:16" ht="12.75">
      <c r="A77" s="219" t="s">
        <v>508</v>
      </c>
      <c r="B77" s="898" t="s">
        <v>333</v>
      </c>
      <c r="C77" s="898"/>
      <c r="D77" s="898"/>
      <c r="E77" s="898"/>
      <c r="F77" s="898"/>
      <c r="G77" s="898"/>
      <c r="H77" s="224">
        <f>SUM(H78)</f>
        <v>0</v>
      </c>
      <c r="I77" s="224">
        <f>SUM(I78:I78)</f>
        <v>0</v>
      </c>
      <c r="J77" s="224">
        <f>SUM(J78)</f>
        <v>4000</v>
      </c>
      <c r="K77" s="224"/>
      <c r="L77" s="224"/>
      <c r="M77" s="224">
        <f>SUM(M78)</f>
        <v>0</v>
      </c>
      <c r="N77" s="224">
        <f>SUM(N78)</f>
        <v>450</v>
      </c>
      <c r="O77" s="224">
        <f>SUM(O78)</f>
        <v>450</v>
      </c>
      <c r="P77" s="801">
        <f t="shared" si="6"/>
        <v>1</v>
      </c>
    </row>
    <row r="78" spans="1:16" ht="12.75">
      <c r="A78" s="219" t="s">
        <v>509</v>
      </c>
      <c r="B78" s="902" t="s">
        <v>499</v>
      </c>
      <c r="C78" s="902"/>
      <c r="D78" s="902"/>
      <c r="E78" s="902"/>
      <c r="F78" s="902"/>
      <c r="G78" s="902"/>
      <c r="H78" s="242"/>
      <c r="I78" s="242"/>
      <c r="J78" s="242">
        <v>4000</v>
      </c>
      <c r="K78" s="242"/>
      <c r="L78" s="242"/>
      <c r="M78" s="242">
        <v>0</v>
      </c>
      <c r="N78" s="242">
        <v>450</v>
      </c>
      <c r="O78" s="242">
        <v>450</v>
      </c>
      <c r="P78" s="802">
        <f t="shared" si="6"/>
        <v>1</v>
      </c>
    </row>
    <row r="79" spans="1:16" ht="12.75">
      <c r="A79" s="219" t="s">
        <v>511</v>
      </c>
      <c r="B79" s="898" t="s">
        <v>336</v>
      </c>
      <c r="C79" s="898"/>
      <c r="D79" s="898"/>
      <c r="E79" s="898"/>
      <c r="F79" s="898"/>
      <c r="G79" s="898"/>
      <c r="H79" s="224">
        <f>SUM(H80)</f>
        <v>0</v>
      </c>
      <c r="I79" s="224">
        <f>SUM(I80:I80)</f>
        <v>0</v>
      </c>
      <c r="J79" s="224">
        <f>SUM(J80)</f>
        <v>4000</v>
      </c>
      <c r="K79" s="224"/>
      <c r="L79" s="224"/>
      <c r="M79" s="224">
        <f>SUM(M80)</f>
        <v>0</v>
      </c>
      <c r="N79" s="224">
        <f>SUM(N80)</f>
        <v>300</v>
      </c>
      <c r="O79" s="224">
        <f>SUM(O80)</f>
        <v>0</v>
      </c>
      <c r="P79" s="801">
        <f t="shared" si="6"/>
        <v>0</v>
      </c>
    </row>
    <row r="80" spans="1:16" ht="12.75">
      <c r="A80" s="219" t="s">
        <v>512</v>
      </c>
      <c r="B80" s="902" t="s">
        <v>500</v>
      </c>
      <c r="C80" s="902"/>
      <c r="D80" s="902"/>
      <c r="E80" s="902"/>
      <c r="F80" s="902"/>
      <c r="G80" s="902"/>
      <c r="H80" s="242"/>
      <c r="I80" s="242"/>
      <c r="J80" s="242">
        <v>4000</v>
      </c>
      <c r="K80" s="242"/>
      <c r="L80" s="242"/>
      <c r="M80" s="242">
        <v>0</v>
      </c>
      <c r="N80" s="242">
        <v>300</v>
      </c>
      <c r="O80" s="242"/>
      <c r="P80" s="802">
        <f t="shared" si="6"/>
        <v>0</v>
      </c>
    </row>
    <row r="81" spans="1:16" ht="12.75">
      <c r="A81" s="219" t="s">
        <v>521</v>
      </c>
      <c r="B81" s="898" t="s">
        <v>332</v>
      </c>
      <c r="C81" s="898"/>
      <c r="D81" s="898"/>
      <c r="E81" s="898"/>
      <c r="F81" s="898"/>
      <c r="G81" s="898"/>
      <c r="H81" s="224" t="e">
        <f>SUM(H88)</f>
        <v>#REF!</v>
      </c>
      <c r="I81" s="224" t="e">
        <f>SUM(I88:I88)</f>
        <v>#REF!</v>
      </c>
      <c r="J81" s="224" t="e">
        <f>SUM(J88)</f>
        <v>#REF!</v>
      </c>
      <c r="K81" s="224"/>
      <c r="L81" s="224"/>
      <c r="M81" s="224">
        <f>SUM(M82)</f>
        <v>0</v>
      </c>
      <c r="N81" s="224">
        <f>SUM(N82:N83)</f>
        <v>568</v>
      </c>
      <c r="O81" s="224">
        <f>SUM(O82:O83)</f>
        <v>343</v>
      </c>
      <c r="P81" s="801">
        <f t="shared" si="6"/>
        <v>0.6038732394366197</v>
      </c>
    </row>
    <row r="82" spans="1:16" ht="12.75" customHeight="1">
      <c r="A82" s="219" t="s">
        <v>522</v>
      </c>
      <c r="B82" s="903" t="s">
        <v>505</v>
      </c>
      <c r="C82" s="904"/>
      <c r="D82" s="904"/>
      <c r="E82" s="904"/>
      <c r="F82" s="904"/>
      <c r="G82" s="905"/>
      <c r="H82" s="242"/>
      <c r="I82" s="242"/>
      <c r="J82" s="242">
        <v>4000</v>
      </c>
      <c r="K82" s="242"/>
      <c r="L82" s="242"/>
      <c r="M82" s="242">
        <v>0</v>
      </c>
      <c r="N82" s="242">
        <v>348</v>
      </c>
      <c r="O82" s="242">
        <v>214</v>
      </c>
      <c r="P82" s="802">
        <f t="shared" si="6"/>
        <v>0.6149425287356322</v>
      </c>
    </row>
    <row r="83" spans="1:16" ht="12.75" customHeight="1">
      <c r="A83" s="219" t="s">
        <v>523</v>
      </c>
      <c r="B83" s="903" t="s">
        <v>519</v>
      </c>
      <c r="C83" s="904"/>
      <c r="D83" s="904"/>
      <c r="E83" s="904"/>
      <c r="F83" s="904"/>
      <c r="G83" s="905"/>
      <c r="H83" s="242"/>
      <c r="I83" s="242"/>
      <c r="J83" s="242"/>
      <c r="K83" s="242"/>
      <c r="L83" s="242"/>
      <c r="M83" s="242"/>
      <c r="N83" s="242">
        <v>220</v>
      </c>
      <c r="O83" s="242">
        <v>129</v>
      </c>
      <c r="P83" s="802">
        <f t="shared" si="6"/>
        <v>0.5863636363636363</v>
      </c>
    </row>
    <row r="84" spans="1:16" ht="12.75">
      <c r="A84" s="219" t="s">
        <v>524</v>
      </c>
      <c r="B84" s="898" t="s">
        <v>330</v>
      </c>
      <c r="C84" s="898"/>
      <c r="D84" s="898"/>
      <c r="E84" s="898"/>
      <c r="F84" s="898"/>
      <c r="G84" s="898"/>
      <c r="H84" s="224">
        <f>SUM(H90)</f>
        <v>0</v>
      </c>
      <c r="I84" s="224">
        <f>SUM(I90:I90)</f>
        <v>0</v>
      </c>
      <c r="J84" s="224">
        <f>SUM(J90)</f>
        <v>0</v>
      </c>
      <c r="K84" s="224"/>
      <c r="L84" s="224"/>
      <c r="M84" s="224">
        <f>SUM(M85)</f>
        <v>0</v>
      </c>
      <c r="N84" s="224">
        <f>SUM(N85)</f>
        <v>350</v>
      </c>
      <c r="O84" s="224">
        <f>SUM(O85)</f>
        <v>330</v>
      </c>
      <c r="P84" s="801">
        <f t="shared" si="6"/>
        <v>0.9428571428571428</v>
      </c>
    </row>
    <row r="85" spans="1:16" ht="12.75" customHeight="1">
      <c r="A85" s="219" t="s">
        <v>525</v>
      </c>
      <c r="B85" s="903" t="s">
        <v>513</v>
      </c>
      <c r="C85" s="904"/>
      <c r="D85" s="904"/>
      <c r="E85" s="904"/>
      <c r="F85" s="904"/>
      <c r="G85" s="905"/>
      <c r="H85" s="242"/>
      <c r="I85" s="242"/>
      <c r="J85" s="242">
        <v>4000</v>
      </c>
      <c r="K85" s="242"/>
      <c r="L85" s="242"/>
      <c r="M85" s="242">
        <v>0</v>
      </c>
      <c r="N85" s="242">
        <v>350</v>
      </c>
      <c r="O85" s="242">
        <v>330</v>
      </c>
      <c r="P85" s="802">
        <f t="shared" si="6"/>
        <v>0.9428571428571428</v>
      </c>
    </row>
    <row r="86" spans="1:16" ht="12.75">
      <c r="A86" s="219" t="s">
        <v>527</v>
      </c>
      <c r="B86" s="898" t="s">
        <v>335</v>
      </c>
      <c r="C86" s="898"/>
      <c r="D86" s="898"/>
      <c r="E86" s="898"/>
      <c r="F86" s="898"/>
      <c r="G86" s="898"/>
      <c r="H86" s="224">
        <f>SUM(H92)</f>
        <v>0</v>
      </c>
      <c r="I86" s="224">
        <f>SUM(I92:I92)</f>
        <v>0</v>
      </c>
      <c r="J86" s="224">
        <f>SUM(J92)</f>
        <v>0</v>
      </c>
      <c r="K86" s="224"/>
      <c r="L86" s="224"/>
      <c r="M86" s="224">
        <f>SUM(M87)</f>
        <v>0</v>
      </c>
      <c r="N86" s="224">
        <f>SUM(N87)</f>
        <v>190</v>
      </c>
      <c r="O86" s="224">
        <f>SUM(O87)</f>
        <v>190</v>
      </c>
      <c r="P86" s="801">
        <f t="shared" si="6"/>
        <v>1</v>
      </c>
    </row>
    <row r="87" spans="1:16" ht="12.75" customHeight="1">
      <c r="A87" s="219" t="s">
        <v>528</v>
      </c>
      <c r="B87" s="903" t="s">
        <v>520</v>
      </c>
      <c r="C87" s="904"/>
      <c r="D87" s="904"/>
      <c r="E87" s="904"/>
      <c r="F87" s="904"/>
      <c r="G87" s="905"/>
      <c r="H87" s="242"/>
      <c r="I87" s="242"/>
      <c r="J87" s="242">
        <v>4000</v>
      </c>
      <c r="K87" s="242"/>
      <c r="L87" s="242"/>
      <c r="M87" s="242">
        <v>0</v>
      </c>
      <c r="N87" s="242">
        <v>190</v>
      </c>
      <c r="O87" s="242">
        <v>190</v>
      </c>
      <c r="P87" s="802">
        <f t="shared" si="6"/>
        <v>1</v>
      </c>
    </row>
    <row r="88" spans="1:16" ht="15.75">
      <c r="A88" s="219" t="s">
        <v>530</v>
      </c>
      <c r="B88" s="910" t="s">
        <v>37</v>
      </c>
      <c r="C88" s="911"/>
      <c r="D88" s="911"/>
      <c r="E88" s="911"/>
      <c r="F88" s="911"/>
      <c r="G88" s="912"/>
      <c r="H88" s="221" t="e">
        <f>SUM(H10,H22,#REF!,H30,H38,H40,H49,H60)</f>
        <v>#REF!</v>
      </c>
      <c r="I88" s="221" t="e">
        <f>SUM(I10,I22,#REF!,I30,I38,I40,I49,I60)</f>
        <v>#REF!</v>
      </c>
      <c r="J88" s="221" t="e">
        <f>SUM(J10,J22,#REF!,J30,J38,J40,J49,J60)</f>
        <v>#REF!</v>
      </c>
      <c r="K88" s="221" t="e">
        <f>SUM(K10,K22,#REF!,K30,K38,K40,K49,K60)</f>
        <v>#REF!</v>
      </c>
      <c r="L88" s="221" t="e">
        <f>SUM(L10,L22,#REF!,L30,L38,L40,L49,L60)</f>
        <v>#REF!</v>
      </c>
      <c r="M88" s="221">
        <f>SUM(M10,M22,M30,M38,M40,M49,M60)</f>
        <v>1208774</v>
      </c>
      <c r="N88" s="221">
        <f>SUM(N8,N10,N22,N30,N38,N40,N49,N60,N66,N68,N27,N73,N75,N77,N79,N81,N84,N86)</f>
        <v>1245023</v>
      </c>
      <c r="O88" s="221">
        <f>SUM(O8,O10,O22,O30,O38,O40,O49,O60,O66,O68,O27,O73,O75,O77,O79,O81,O84,O86)</f>
        <v>784222</v>
      </c>
      <c r="P88" s="803">
        <f t="shared" si="6"/>
        <v>0.6298855523150978</v>
      </c>
    </row>
  </sheetData>
  <sheetProtection/>
  <mergeCells count="90">
    <mergeCell ref="B86:G86"/>
    <mergeCell ref="B87:G87"/>
    <mergeCell ref="B84:G84"/>
    <mergeCell ref="B85:G85"/>
    <mergeCell ref="B77:G77"/>
    <mergeCell ref="B78:G78"/>
    <mergeCell ref="B79:G79"/>
    <mergeCell ref="B81:G81"/>
    <mergeCell ref="B82:G82"/>
    <mergeCell ref="B29:G29"/>
    <mergeCell ref="B63:G63"/>
    <mergeCell ref="B65:G65"/>
    <mergeCell ref="B62:G62"/>
    <mergeCell ref="B66:G66"/>
    <mergeCell ref="B69:G69"/>
    <mergeCell ref="B57:G57"/>
    <mergeCell ref="B58:G58"/>
    <mergeCell ref="B60:G60"/>
    <mergeCell ref="B59:G59"/>
    <mergeCell ref="B88:G88"/>
    <mergeCell ref="B70:G70"/>
    <mergeCell ref="B71:G71"/>
    <mergeCell ref="B73:G73"/>
    <mergeCell ref="B74:G74"/>
    <mergeCell ref="B80:G80"/>
    <mergeCell ref="B75:G75"/>
    <mergeCell ref="B76:G76"/>
    <mergeCell ref="B72:G72"/>
    <mergeCell ref="B83:G83"/>
    <mergeCell ref="B67:G67"/>
    <mergeCell ref="B68:G68"/>
    <mergeCell ref="B64:G64"/>
    <mergeCell ref="B61:G61"/>
    <mergeCell ref="B49:G49"/>
    <mergeCell ref="B50:G50"/>
    <mergeCell ref="B51:G51"/>
    <mergeCell ref="B52:G52"/>
    <mergeCell ref="B53:G53"/>
    <mergeCell ref="B54:G54"/>
    <mergeCell ref="B55:G55"/>
    <mergeCell ref="B56:G56"/>
    <mergeCell ref="B48:G48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3:G23"/>
    <mergeCell ref="B24:G24"/>
    <mergeCell ref="B25:G25"/>
    <mergeCell ref="B26:G26"/>
    <mergeCell ref="B27:G27"/>
    <mergeCell ref="B28:G28"/>
    <mergeCell ref="B17:G17"/>
    <mergeCell ref="B18:G18"/>
    <mergeCell ref="B19:G19"/>
    <mergeCell ref="B20:G20"/>
    <mergeCell ref="B21:G21"/>
    <mergeCell ref="B22:G22"/>
    <mergeCell ref="N5:N7"/>
    <mergeCell ref="H6:L6"/>
    <mergeCell ref="I7:K7"/>
    <mergeCell ref="B10:G10"/>
    <mergeCell ref="B11:G11"/>
    <mergeCell ref="B12:G12"/>
    <mergeCell ref="B8:G8"/>
    <mergeCell ref="B9:G9"/>
    <mergeCell ref="O5:O7"/>
    <mergeCell ref="P5:P7"/>
    <mergeCell ref="B15:G15"/>
    <mergeCell ref="B16:G16"/>
    <mergeCell ref="A4:A7"/>
    <mergeCell ref="B4:G4"/>
    <mergeCell ref="B5:G7"/>
    <mergeCell ref="M5:M7"/>
    <mergeCell ref="B13:G13"/>
    <mergeCell ref="B14:G14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62" r:id="rId1"/>
  <headerFooter alignWithMargins="0">
    <oddHeader>&amp;C&amp;"Arial,Félkövér"&amp;12
Mór Városi Önkormányzat 2012. évi módosított felhalmozási költségvetése
&amp;R&amp;"Arial,Normál"7. melléklet
a 15/2013. (V.2.) Önkormányzati rendelet</oddHeader>
    <oddFooter>&amp;L&amp;D&amp;C&amp;P</oddFooter>
  </headerFooter>
  <rowBreaks count="1" manualBreakCount="1">
    <brk id="6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Tóth Mónika</cp:lastModifiedBy>
  <cp:lastPrinted>2013-04-29T07:36:56Z</cp:lastPrinted>
  <dcterms:created xsi:type="dcterms:W3CDTF">1999-10-30T10:30:45Z</dcterms:created>
  <dcterms:modified xsi:type="dcterms:W3CDTF">2013-04-29T07:37:07Z</dcterms:modified>
  <cp:category/>
  <cp:version/>
  <cp:contentType/>
  <cp:contentStatus/>
</cp:coreProperties>
</file>