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Borító" sheetId="1" r:id="rId1"/>
    <sheet name="Tartalomjegyzék" sheetId="2" r:id="rId2"/>
    <sheet name="1. melléklet" sheetId="3" r:id="rId3"/>
    <sheet name="2. melléklet" sheetId="4" r:id="rId4"/>
    <sheet name="3. melléklet" sheetId="5" r:id="rId5"/>
    <sheet name="4. melléklet" sheetId="6" r:id="rId6"/>
    <sheet name="5. melléklet" sheetId="7" r:id="rId7"/>
    <sheet name="6. melléklet" sheetId="8" r:id="rId8"/>
    <sheet name="7. melléklet" sheetId="9" r:id="rId9"/>
  </sheets>
  <externalReferences>
    <externalReference r:id="rId12"/>
    <externalReference r:id="rId13"/>
    <externalReference r:id="rId14"/>
    <externalReference r:id="rId15"/>
  </externalReferences>
  <definedNames>
    <definedName name="enczi">'[4]rszakfössz'!$D$123</definedName>
    <definedName name="_xlnm.Print_Titles" localSheetId="7">'6. melléklet'!$3:$8</definedName>
    <definedName name="_xlnm.Print_Titles" localSheetId="8">'7. melléklet'!$1:$12</definedName>
    <definedName name="_xlnm.Print_Area" localSheetId="2">'1. melléklet'!$A$1:$L$103</definedName>
    <definedName name="_xlnm.Print_Area" localSheetId="3">'2. melléklet'!$A$1:$DC$79</definedName>
    <definedName name="_xlnm.Print_Area" localSheetId="4">'3. melléklet'!$A$1:$AD$79</definedName>
    <definedName name="_xlnm.Print_Area" localSheetId="5">'4. melléklet'!$A$1:$O$79</definedName>
    <definedName name="_xlnm.Print_Area" localSheetId="6">'5. melléklet'!$A$1:$BK$80</definedName>
    <definedName name="_xlnm.Print_Area" localSheetId="7">'6. melléklet'!$A$1:$D$38</definedName>
    <definedName name="_xlnm.Print_Area" localSheetId="8">'7. melléklet'!$A$1:$L$177</definedName>
    <definedName name="_xlnm.Print_Area" localSheetId="0">'Borító'!$A$1:$L$32</definedName>
    <definedName name="_xlnm.Print_Area" localSheetId="1">'Tartalomjegyzék'!$A$1:$B$14</definedName>
  </definedNames>
  <calcPr fullCalcOnLoad="1"/>
</workbook>
</file>

<file path=xl/sharedStrings.xml><?xml version="1.0" encoding="utf-8"?>
<sst xmlns="http://schemas.openxmlformats.org/spreadsheetml/2006/main" count="4158" uniqueCount="1051">
  <si>
    <t>Tartalomjegyzék</t>
  </si>
  <si>
    <t>- 1. melléklet</t>
  </si>
  <si>
    <t>Mór Városi Önkormányzat 2014. évi konszolidált költségvetése előirányzat-csoportok, kiemelt előirányzatok szerinti bontásban</t>
  </si>
  <si>
    <t>- 2. melléklet</t>
  </si>
  <si>
    <t>Mór Városi Önkormányzat 2014. évi költségvetése előirányzat-csoportok, kiemelt előirányzatok szerinti bontásban</t>
  </si>
  <si>
    <t>- 3. melléklet</t>
  </si>
  <si>
    <t>Móri Polgármesteri Hivatal 2014. évi költségvetése előirányzat-csoportok, kiemelt előirányzatok szerinti bontásban</t>
  </si>
  <si>
    <t>- 4. melléklet</t>
  </si>
  <si>
    <t>Mór Városi Önkormányzat irányítása alá tartozó költségvetési szervek 2014. évi költségvetése előirányzat-csoportok, kiemelt előirányzatok szerinti bontásban</t>
  </si>
  <si>
    <t>- 5. melléklet</t>
  </si>
  <si>
    <t>Mór Városi Önkormányzat 2014 évi konszolidált költségvetése kötelező feladatok, önként vállalt feladatok, állami (államigazgatási) feladatok bontásban</t>
  </si>
  <si>
    <t>- 6. melléklet</t>
  </si>
  <si>
    <t>Céltartalékok és általános tartalék</t>
  </si>
  <si>
    <t>- 7. melléklet</t>
  </si>
  <si>
    <t>Mór Városi Önkormányzat 2014. évi konszolidált felhalmozási költségvetése és annak finanszírozása kiemelt előirányzatok, azon belül kormányzati funkciók, feladat bontásban, elkülönítetten az európai uniós forrásból finanszírozott támogatással megvalósuló programok, projektek kiadásait, valamint az önkormányzat ilyen projekthez történő hozzájárulását</t>
  </si>
  <si>
    <t>adatok eFt-ban</t>
  </si>
  <si>
    <t>A</t>
  </si>
  <si>
    <t>B</t>
  </si>
  <si>
    <t>C</t>
  </si>
  <si>
    <t>D</t>
  </si>
  <si>
    <t>E</t>
  </si>
  <si>
    <t>F</t>
  </si>
  <si>
    <t>G</t>
  </si>
  <si>
    <t>H</t>
  </si>
  <si>
    <t>1.</t>
  </si>
  <si>
    <t>MÓR VÁROSI ÖNKORMÁNYZAT 2014 ÉVI KONSZOLIDÁLT KÖLTSÉGVETÉSE ELŐIRÁNYZAT-CSOPORTOK, KIEMELT ELŐIRÁNYZATOK SZERINTI BONTÁSBAN</t>
  </si>
  <si>
    <t>2.</t>
  </si>
  <si>
    <t>Megnevezés</t>
  </si>
  <si>
    <t>Mór Városi Önkormányzat kiemelt előirányzatai összesen</t>
  </si>
  <si>
    <t>Móri Polgármesteri Hivatal kiemelt előirányzatai összesen</t>
  </si>
  <si>
    <t>Intézmények kiemelt előirányzatai összesen</t>
  </si>
  <si>
    <t>ÖNKORMÁNYZAT ÖSSZESEN</t>
  </si>
  <si>
    <t>3.</t>
  </si>
  <si>
    <t>I.</t>
  </si>
  <si>
    <t>Működési bevételek</t>
  </si>
  <si>
    <t>4.</t>
  </si>
  <si>
    <t>I.1.</t>
  </si>
  <si>
    <t>Működési célú támogatások államháztartáson belülről</t>
  </si>
  <si>
    <t>5.</t>
  </si>
  <si>
    <t>I.1.07.</t>
  </si>
  <si>
    <t>Önkormányzatok működési támogatásai</t>
  </si>
  <si>
    <t>6.</t>
  </si>
  <si>
    <t>I.1.08.</t>
  </si>
  <si>
    <t>Elvonások és befizetések bevételei</t>
  </si>
  <si>
    <t>7.</t>
  </si>
  <si>
    <t>I.1.12.</t>
  </si>
  <si>
    <t>Egyéb működési célú támogatások bevételei államháztartáson belülről</t>
  </si>
  <si>
    <t>8.</t>
  </si>
  <si>
    <t>I.2.</t>
  </si>
  <si>
    <t>Közhatalmi bevételek</t>
  </si>
  <si>
    <t>9.</t>
  </si>
  <si>
    <t>I.2.22.</t>
  </si>
  <si>
    <t>Jövedelemadók</t>
  </si>
  <si>
    <t>10.</t>
  </si>
  <si>
    <t>I.2.25.</t>
  </si>
  <si>
    <t>Vagyoni típusú adók</t>
  </si>
  <si>
    <t>11.</t>
  </si>
  <si>
    <t>I.2.26.</t>
  </si>
  <si>
    <t>Értékesítési és forgalmi adók</t>
  </si>
  <si>
    <t>12.</t>
  </si>
  <si>
    <t>I.2.29.</t>
  </si>
  <si>
    <t>Gépjárműadók</t>
  </si>
  <si>
    <t>13.</t>
  </si>
  <si>
    <t>I.2.30.</t>
  </si>
  <si>
    <t>Egyéb áruhasználati és szolgáltatási adók</t>
  </si>
  <si>
    <t>14.</t>
  </si>
  <si>
    <t>I.2.32.</t>
  </si>
  <si>
    <t>Egyéb közhatalmi bevételek</t>
  </si>
  <si>
    <t>15.</t>
  </si>
  <si>
    <t>I.3.</t>
  </si>
  <si>
    <t>16.</t>
  </si>
  <si>
    <t>I.3.34.</t>
  </si>
  <si>
    <t>Készletértékesítés ellenértéke</t>
  </si>
  <si>
    <t>17.</t>
  </si>
  <si>
    <t>I.3.35.</t>
  </si>
  <si>
    <t>Szolgáltatások ellenértéke</t>
  </si>
  <si>
    <t>18.</t>
  </si>
  <si>
    <t>I.3.36.</t>
  </si>
  <si>
    <t>Közvetített szolgáltatások ellenértéke</t>
  </si>
  <si>
    <t>19.</t>
  </si>
  <si>
    <t>I.3.37.</t>
  </si>
  <si>
    <t>Tulajdonosi bevételek</t>
  </si>
  <si>
    <t>20.</t>
  </si>
  <si>
    <t>I.3.38.</t>
  </si>
  <si>
    <t>Ellátási díjak</t>
  </si>
  <si>
    <t>21.</t>
  </si>
  <si>
    <t>I.3.39.</t>
  </si>
  <si>
    <t>Kiszámlázott általános forgalmi adó</t>
  </si>
  <si>
    <t>22.</t>
  </si>
  <si>
    <t>I.3.40.</t>
  </si>
  <si>
    <t>Általános forgalmi adó visszatérítése</t>
  </si>
  <si>
    <t>23.</t>
  </si>
  <si>
    <t>I.3.41.</t>
  </si>
  <si>
    <t>Kamatbevételek</t>
  </si>
  <si>
    <t>24.</t>
  </si>
  <si>
    <t>I.3.43.</t>
  </si>
  <si>
    <t>Egyéb működési bevételek</t>
  </si>
  <si>
    <t>25.</t>
  </si>
  <si>
    <t>I.4.</t>
  </si>
  <si>
    <t>Működési célú átvett pénzeszközök</t>
  </si>
  <si>
    <t>26.</t>
  </si>
  <si>
    <t>I.4.52.</t>
  </si>
  <si>
    <t>Működési célú visszatérítendő támogatások, kölcsönök visszatérülése államháztartáson kívülről</t>
  </si>
  <si>
    <t>27.</t>
  </si>
  <si>
    <t>I.4.53.</t>
  </si>
  <si>
    <t>Egyéb működési célú átvett pénzeszközök</t>
  </si>
  <si>
    <t>28.</t>
  </si>
  <si>
    <t>II.</t>
  </si>
  <si>
    <t>Felhalmozási bevételek</t>
  </si>
  <si>
    <t>29.</t>
  </si>
  <si>
    <t>II.1.</t>
  </si>
  <si>
    <t>Felhalmozási célú támogatások államháztartáson belülről</t>
  </si>
  <si>
    <t>30.</t>
  </si>
  <si>
    <t xml:space="preserve">II.1.14. </t>
  </si>
  <si>
    <t>Felhalmozási célú önkormányzati támogatások</t>
  </si>
  <si>
    <t>31.</t>
  </si>
  <si>
    <t>II.1.18.</t>
  </si>
  <si>
    <t>Egyéb felhalmozási célú támogatások bevételei államháztartáson belülről</t>
  </si>
  <si>
    <t>32.</t>
  </si>
  <si>
    <t>II.2.</t>
  </si>
  <si>
    <t>33.</t>
  </si>
  <si>
    <t xml:space="preserve">II.2.46. </t>
  </si>
  <si>
    <t>Ingatlanok értékesítése</t>
  </si>
  <si>
    <t>34.</t>
  </si>
  <si>
    <t>II.2.47.</t>
  </si>
  <si>
    <t>Egyéb tárgyi eszközök értékesítése</t>
  </si>
  <si>
    <t>35.</t>
  </si>
  <si>
    <t>II.3.</t>
  </si>
  <si>
    <t>Felhalmozási célú átvett pénzeszközök</t>
  </si>
  <si>
    <t>36.</t>
  </si>
  <si>
    <t>II.3.57.</t>
  </si>
  <si>
    <t>Felhalmozási célú pénzeszközátvétel államháztartáson kívülről</t>
  </si>
  <si>
    <t>37.</t>
  </si>
  <si>
    <t>MÓR VÁROSI ÖNKORMÁNYZAT KONSZOLIDÁLT KÖLTSÉGVETÉSI BEVÉTELEK ÖSSZESEN (I.+II.)</t>
  </si>
  <si>
    <t>38.</t>
  </si>
  <si>
    <t>III.</t>
  </si>
  <si>
    <t>Finanszírozási bevételek</t>
  </si>
  <si>
    <t>39.</t>
  </si>
  <si>
    <t>III.1.</t>
  </si>
  <si>
    <t>Hitel-, kölcsönfelvétel államháztartáson kívülről</t>
  </si>
  <si>
    <t>40.</t>
  </si>
  <si>
    <t>III.1.02.</t>
  </si>
  <si>
    <t>Likviditási célú hitelek, kölcsönök felvétele pénzügyi vállalkozástól</t>
  </si>
  <si>
    <t>41.</t>
  </si>
  <si>
    <t>III.2.</t>
  </si>
  <si>
    <t>Maradvány igénybevétele</t>
  </si>
  <si>
    <t>42.</t>
  </si>
  <si>
    <t>III.2.10/1.</t>
  </si>
  <si>
    <t>Előző év költségvetési maradványának működési célú igénybevétele</t>
  </si>
  <si>
    <t>43.</t>
  </si>
  <si>
    <t>III.2.10/2.</t>
  </si>
  <si>
    <t>Előző év költségvetési maradványának felhalmozási célú igénybevétele</t>
  </si>
  <si>
    <t>44.</t>
  </si>
  <si>
    <t>III.3.</t>
  </si>
  <si>
    <t>Irányító szervtől kapott támogatás</t>
  </si>
  <si>
    <t>45.</t>
  </si>
  <si>
    <t xml:space="preserve">IV. </t>
  </si>
  <si>
    <t>Függő, átfutó bevételek</t>
  </si>
  <si>
    <t>46.</t>
  </si>
  <si>
    <t>MÓR VÁROSI ÖNKORMÁNYZAT KONSZOLIDÁLT BEVÉTELEK ÖSSZESEN (I.+II.+III.+IV.)</t>
  </si>
  <si>
    <t>47.</t>
  </si>
  <si>
    <t>48.</t>
  </si>
  <si>
    <t>49.</t>
  </si>
  <si>
    <t>Működési kiadások</t>
  </si>
  <si>
    <t>50.</t>
  </si>
  <si>
    <t>Személyi juttatások</t>
  </si>
  <si>
    <t>51.</t>
  </si>
  <si>
    <t>Munkaadókat terhelő járulékok és szociális hozzájárulási adó</t>
  </si>
  <si>
    <t>52.</t>
  </si>
  <si>
    <t>Dologi kiadások</t>
  </si>
  <si>
    <t>53.</t>
  </si>
  <si>
    <t>I.5.</t>
  </si>
  <si>
    <t>Ellátottak pénzbeli juttatásai</t>
  </si>
  <si>
    <t>54.</t>
  </si>
  <si>
    <t>Egyéb működési célú kiadások</t>
  </si>
  <si>
    <t>55.</t>
  </si>
  <si>
    <t>I.4.56.</t>
  </si>
  <si>
    <t>Elvonások és befizetések</t>
  </si>
  <si>
    <t>56.</t>
  </si>
  <si>
    <t>I.4.60.</t>
  </si>
  <si>
    <t>Egyéb működési célú támogatások államháztartáson belülre</t>
  </si>
  <si>
    <t>57.</t>
  </si>
  <si>
    <t>I.4.62.</t>
  </si>
  <si>
    <t>Működési célú visszatérítendő támogatások, kölcsönök nyújtása államháztartáson kívülre</t>
  </si>
  <si>
    <t>58.</t>
  </si>
  <si>
    <t>I.4.65.</t>
  </si>
  <si>
    <t>Egyéb működési célú támogatások államháztartáson kívülre</t>
  </si>
  <si>
    <t>59.</t>
  </si>
  <si>
    <t>I.4.66/1.</t>
  </si>
  <si>
    <t>Működési célú céltartalékok</t>
  </si>
  <si>
    <t>60.</t>
  </si>
  <si>
    <t>I.4.66/2.</t>
  </si>
  <si>
    <t>Általános tartalék</t>
  </si>
  <si>
    <t>61.</t>
  </si>
  <si>
    <t>Felhalmozási kiadások</t>
  </si>
  <si>
    <t>62.</t>
  </si>
  <si>
    <t>Beruházások ÁFÁ-val</t>
  </si>
  <si>
    <t>63.</t>
  </si>
  <si>
    <t>Felújítások ÁFÁ-val</t>
  </si>
  <si>
    <t>64.</t>
  </si>
  <si>
    <t>Egyéb felhalmozási célú kiadások</t>
  </si>
  <si>
    <t>65.</t>
  </si>
  <si>
    <t>II.3.84.</t>
  </si>
  <si>
    <t>Egyéb felhalmozási célú támogatások államháztartáson belülre</t>
  </si>
  <si>
    <t>66.</t>
  </si>
  <si>
    <t>II.3.86.</t>
  </si>
  <si>
    <t>Felhalmozási célú visszatérítendő támogatások, kölcsönök nyújtása államháztartáson kívülre</t>
  </si>
  <si>
    <t>67.</t>
  </si>
  <si>
    <t>II.3.88.</t>
  </si>
  <si>
    <t>Egyéb felhalmozási célú támogatások államháztartáson kívülre</t>
  </si>
  <si>
    <t>68.</t>
  </si>
  <si>
    <t>II.3.89.</t>
  </si>
  <si>
    <t>Felhalmozási célú céltartalék</t>
  </si>
  <si>
    <t>69.</t>
  </si>
  <si>
    <t>MÓR VÁROSI ÖNKORMÁNYZAT KONSZOLIDÁLT KÖLTSÉGVETÉSI KIADÁSOK ÖSSZESEN (I.+II.)</t>
  </si>
  <si>
    <t>70.</t>
  </si>
  <si>
    <t>Finanszírozási kiadások</t>
  </si>
  <si>
    <t>71.</t>
  </si>
  <si>
    <t>Hiteltörlesztés államháztartáson kívülre</t>
  </si>
  <si>
    <t>72.</t>
  </si>
  <si>
    <t>Likviditási célú hitelek, kölcsönök törlesztése pénzügyi vállalkozásnak</t>
  </si>
  <si>
    <t>73.</t>
  </si>
  <si>
    <t>III.4.</t>
  </si>
  <si>
    <t>Központi, irányító szervi támogatás folyósítása</t>
  </si>
  <si>
    <t>74.</t>
  </si>
  <si>
    <t>IV.</t>
  </si>
  <si>
    <t>Függő, átfutó, kiegyenlítő kiadások</t>
  </si>
  <si>
    <t>75.</t>
  </si>
  <si>
    <t>MÓR VÁROSI ÖNKORMÁNYZAT KONSZOLIDÁLT KIADÁSOK ÖSSZESEN (I.+II.+III.+IV.)</t>
  </si>
  <si>
    <t>76.</t>
  </si>
  <si>
    <t>77.</t>
  </si>
  <si>
    <t>78.</t>
  </si>
  <si>
    <t>MÓR VÁROSI ÖNKORMÁNYZAT 2014 ÉVI KONSZOLIDÁLT KÖLTSÉGVETÉSI EGYENLEGE ÉS ANNAK FINANSZÍROZÁSA</t>
  </si>
  <si>
    <t>79.</t>
  </si>
  <si>
    <t>80.</t>
  </si>
  <si>
    <t>Költségvetési bevételek (46. sor)</t>
  </si>
  <si>
    <t>81.</t>
  </si>
  <si>
    <t>Ebből:</t>
  </si>
  <si>
    <t>82.</t>
  </si>
  <si>
    <t>Működési célú</t>
  </si>
  <si>
    <t>83.</t>
  </si>
  <si>
    <t>Felhalmozási célú</t>
  </si>
  <si>
    <t>84.</t>
  </si>
  <si>
    <t>Költségvetési kiadások (97. sor)</t>
  </si>
  <si>
    <t>85.</t>
  </si>
  <si>
    <t>86.</t>
  </si>
  <si>
    <t>87.</t>
  </si>
  <si>
    <t>88.</t>
  </si>
  <si>
    <t>Költségvetési egyenleg (108. sor - 109. sor)</t>
  </si>
  <si>
    <t>89.</t>
  </si>
  <si>
    <t>90.</t>
  </si>
  <si>
    <t>91.</t>
  </si>
  <si>
    <t>92.</t>
  </si>
  <si>
    <t>93.</t>
  </si>
  <si>
    <t>A költségvetési hiány belső finanszírozása</t>
  </si>
  <si>
    <t>94.</t>
  </si>
  <si>
    <t>Maradvány igénybevétele működési célra</t>
  </si>
  <si>
    <t>95.</t>
  </si>
  <si>
    <t>Maradvány igénybevétele felhalmozási célra</t>
  </si>
  <si>
    <t>96.</t>
  </si>
  <si>
    <t>A költségvetési hiány külső finanszírozása</t>
  </si>
  <si>
    <t>97.</t>
  </si>
  <si>
    <t>98.</t>
  </si>
  <si>
    <t>99.</t>
  </si>
  <si>
    <t>Költségvetési hiány(-) / többlet(+)</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</si>
  <si>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</si>
  <si>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</si>
  <si>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</si>
  <si>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</si>
  <si>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</si>
  <si>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</si>
  <si>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</si>
  <si>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</si>
  <si>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</si>
  <si>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</si>
  <si>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</si>
  <si>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</si>
  <si>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</si>
  <si>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</si>
  <si>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</si>
  <si>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</si>
  <si>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</si>
  <si>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</si>
  <si>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</si>
  <si>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</si>
  <si>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</si>
  <si>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</si>
  <si>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</si>
  <si>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</si>
  <si>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</si>
  <si>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</si>
  <si>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</si>
  <si>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</si>
  <si>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</si>
  <si>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</si>
  <si>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</si>
  <si>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</si>
  <si>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</si>
  <si>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</si>
  <si>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</si>
  <si>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</si>
  <si>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</si>
  <si>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</si>
  <si>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</si>
  <si>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</si>
  <si>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</si>
  <si>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</si>
  <si>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</si>
  <si>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</si>
  <si>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</si>
  <si>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</si>
  <si>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</si>
  <si>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</si>
  <si>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</si>
  <si>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</si>
  <si>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</si>
  <si>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</si>
  <si>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</si>
  <si>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</si>
  <si>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</si>
  <si>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</si>
  <si>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</si>
  <si>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</si>
  <si>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</si>
  <si>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</si>
  <si>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</si>
  <si>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</si>
  <si>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</si>
  <si>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</si>
  <si>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</si>
  <si>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</si>
  <si>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</si>
  <si>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</si>
  <si>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</si>
  <si>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</si>
  <si>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</si>
  <si>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151.</t>
  </si>
  <si>
    <t>226.</t>
  </si>
  <si>
    <t>301.</t>
  </si>
  <si>
    <t>376.</t>
  </si>
  <si>
    <t>451.</t>
  </si>
  <si>
    <t>MÓR VÁROSI ÖNKORMÁNYZAT 2014 ÉVI KÖLTSÉGVETÉSE ELŐIRÁNYZAT-CSOPORTOK, KIEMELT ELŐIRÁNYZATOK SZERINTI BONTÁSBAN</t>
  </si>
  <si>
    <t>011130 Önkormányza-tok és önkormányzati hivatalok jogalkotó és általános igazgatási tevékenysége</t>
  </si>
  <si>
    <t>013320 Köztemető- fenntartás és- működtetés</t>
  </si>
  <si>
    <t>013350 Az önkormányzati vagyonnal való gazdálodással kapcsolatos feladatok</t>
  </si>
  <si>
    <t>013360 Más szerv részére végzett pénzügyi- gazdálkodási, üzemeltetési, egyéb szolgáltatások</t>
  </si>
  <si>
    <t>016030 Állampolgársági ügyek</t>
  </si>
  <si>
    <t>016080 Kiemelt állami és önkormányzati rendezvények</t>
  </si>
  <si>
    <t>018010 Önkormányza-tok elszámolásai a központi költségvetéssel</t>
  </si>
  <si>
    <t>018020 Központi költségvetési befizetések</t>
  </si>
  <si>
    <t>018030 Támogatási célú finanszírozási műveletek</t>
  </si>
  <si>
    <t>022010 Polgári honvédelem ágazati feladatai, a lakosság felkészítése</t>
  </si>
  <si>
    <t>041232 Start- munka program- Téli közfoglalkozta-tás</t>
  </si>
  <si>
    <t>041233 Hosszabb időtartamú közfoglalkozta-tás</t>
  </si>
  <si>
    <t>042180 Állat- egészségügy</t>
  </si>
  <si>
    <t>045110 Közúti közlekedés igazgatása és támogatása</t>
  </si>
  <si>
    <t>152.</t>
  </si>
  <si>
    <t>045120 Út, autópálya építése</t>
  </si>
  <si>
    <t>045160 Közutak, hidak, alagutak üzemeltetése, fenntartása</t>
  </si>
  <si>
    <t>045170 Parkoló, garázs üzemeltetése, fenntartása</t>
  </si>
  <si>
    <t>047120 Piac üzemeltetése</t>
  </si>
  <si>
    <t>051030 Nem veszélyes (települési) hulladék vegyes (ömlesztett) begyüjtése, szállítása, átrakása</t>
  </si>
  <si>
    <t>052020 Szennyvíz gyűjtése, tisztítása, elhelyezése</t>
  </si>
  <si>
    <t>061030 Lakáshoz jutást segítő támogatások</t>
  </si>
  <si>
    <t>227.</t>
  </si>
  <si>
    <t>062010 Településfej-lesztés igazgatása</t>
  </si>
  <si>
    <t>062020 Településfej-lesztései projektek és támogatásuk</t>
  </si>
  <si>
    <t>063080 Vízellátással kapcsolatos közmű építése, fenntartása, üzemeltetése</t>
  </si>
  <si>
    <t>064010 Közvilágítás</t>
  </si>
  <si>
    <t>066010 Zöldterület kezelés</t>
  </si>
  <si>
    <t>066020 Város-, községgazdál-kodási egyéb szolgáltatások</t>
  </si>
  <si>
    <t>072190 Általános orvosi szolgáltatások finanszírozása és támogatása</t>
  </si>
  <si>
    <t>302.</t>
  </si>
  <si>
    <t>072390 Fogorvosi ellátás finanszírozása és támogatása</t>
  </si>
  <si>
    <t>074031 Család és nővédelmi egészségügyi gondozás</t>
  </si>
  <si>
    <t>074032 Ifjúság- egészségügyi gondozás</t>
  </si>
  <si>
    <t>081030 Sportlétesítmé-nyek, edzőtáborok működtetése és fejlesztése</t>
  </si>
  <si>
    <t>081041 Versenysport- és utánpótlás- nevelési tevékenység és támogatása</t>
  </si>
  <si>
    <t>081045 Szabadidősport- (rekreációs sport-) tevékenység és támogatása</t>
  </si>
  <si>
    <t>081061 Szabadidős park, fürdő és trandszolgálta-tás</t>
  </si>
  <si>
    <t>377.</t>
  </si>
  <si>
    <t>083050 Televízió- műsor szolgáltatása és támogatása</t>
  </si>
  <si>
    <t>084031 Civil szervezetek működési támogatása</t>
  </si>
  <si>
    <t>084032 Civil szervezetek programtámoga-tása</t>
  </si>
  <si>
    <t>084040 Egyházak közösségi és hitéleti tevékenységé-nek támogatása</t>
  </si>
  <si>
    <t>086030 Nemzetközi kulturális együttműködés</t>
  </si>
  <si>
    <t>094260 Hallgatói és okatói ösztöndíjak, egyéb juttatások</t>
  </si>
  <si>
    <t>101150 Betegséggel kapcsolatos pénzbeli ellátások, támogatások</t>
  </si>
  <si>
    <t>452.</t>
  </si>
  <si>
    <t>104051 Gyermekvédel-mi pénzbeli és természetbeni ellátások</t>
  </si>
  <si>
    <t>104052 Családtámoga-tások</t>
  </si>
  <si>
    <t>104060 A gyermekek, fiatalok és családok életminőségét javító programok</t>
  </si>
  <si>
    <t>106010 Lakóingatlan szociális célú bérbeadása, üzemeltetése</t>
  </si>
  <si>
    <t>106020 Lakásfenntartással, lakhatással összefüggő ellátások</t>
  </si>
  <si>
    <t>107060 Egyéb szociális pénzbeli és természetbeni ellátások, támogatások</t>
  </si>
  <si>
    <t>900060 Forgatási és befektetési célú finanszírozási műveletek</t>
  </si>
  <si>
    <t>900070 Fejezeti és általános tartalékok elszámolása</t>
  </si>
  <si>
    <t>ÖNKORMÁNY-ZAT ÖSSZESEN</t>
  </si>
  <si>
    <t>153.</t>
  </si>
  <si>
    <t>228.</t>
  </si>
  <si>
    <t>303.</t>
  </si>
  <si>
    <t>378.</t>
  </si>
  <si>
    <t>453.</t>
  </si>
  <si>
    <t>154.</t>
  </si>
  <si>
    <t>229.</t>
  </si>
  <si>
    <t>304.</t>
  </si>
  <si>
    <t>379.</t>
  </si>
  <si>
    <t>454.</t>
  </si>
  <si>
    <t>155.</t>
  </si>
  <si>
    <t>230.</t>
  </si>
  <si>
    <t>305.</t>
  </si>
  <si>
    <t>380.</t>
  </si>
  <si>
    <t>455.</t>
  </si>
  <si>
    <t>156.</t>
  </si>
  <si>
    <t>231.</t>
  </si>
  <si>
    <t>306.</t>
  </si>
  <si>
    <t>381.</t>
  </si>
  <si>
    <t>456.</t>
  </si>
  <si>
    <t>157.</t>
  </si>
  <si>
    <t>232.</t>
  </si>
  <si>
    <t>307.</t>
  </si>
  <si>
    <t>382.</t>
  </si>
  <si>
    <t>457.</t>
  </si>
  <si>
    <t>158.</t>
  </si>
  <si>
    <t>233.</t>
  </si>
  <si>
    <t>308.</t>
  </si>
  <si>
    <t>383.</t>
  </si>
  <si>
    <t>458.</t>
  </si>
  <si>
    <t>159.</t>
  </si>
  <si>
    <t>234.</t>
  </si>
  <si>
    <t>309.</t>
  </si>
  <si>
    <t>384.</t>
  </si>
  <si>
    <t>459.</t>
  </si>
  <si>
    <t>160.</t>
  </si>
  <si>
    <t>235.</t>
  </si>
  <si>
    <t>310.</t>
  </si>
  <si>
    <t>385.</t>
  </si>
  <si>
    <t>460.</t>
  </si>
  <si>
    <t>161.</t>
  </si>
  <si>
    <t>236.</t>
  </si>
  <si>
    <t>311.</t>
  </si>
  <si>
    <t>386.</t>
  </si>
  <si>
    <t>461.</t>
  </si>
  <si>
    <t>162.</t>
  </si>
  <si>
    <t>237.</t>
  </si>
  <si>
    <t>312.</t>
  </si>
  <si>
    <t>387.</t>
  </si>
  <si>
    <t>462.</t>
  </si>
  <si>
    <t>163.</t>
  </si>
  <si>
    <t>238.</t>
  </si>
  <si>
    <t>313.</t>
  </si>
  <si>
    <t>388.</t>
  </si>
  <si>
    <t>463.</t>
  </si>
  <si>
    <t>164.</t>
  </si>
  <si>
    <t>239.</t>
  </si>
  <si>
    <t>314.</t>
  </si>
  <si>
    <t>389.</t>
  </si>
  <si>
    <t>464.</t>
  </si>
  <si>
    <t>165.</t>
  </si>
  <si>
    <t>240.</t>
  </si>
  <si>
    <t>315.</t>
  </si>
  <si>
    <t>390.</t>
  </si>
  <si>
    <t>465.</t>
  </si>
  <si>
    <t>166.</t>
  </si>
  <si>
    <t>241.</t>
  </si>
  <si>
    <t>316.</t>
  </si>
  <si>
    <t>391.</t>
  </si>
  <si>
    <t>466.</t>
  </si>
  <si>
    <t>167.</t>
  </si>
  <si>
    <t>242.</t>
  </si>
  <si>
    <t>317.</t>
  </si>
  <si>
    <t>392.</t>
  </si>
  <si>
    <t>467.</t>
  </si>
  <si>
    <t>168.</t>
  </si>
  <si>
    <t>243.</t>
  </si>
  <si>
    <t>318.</t>
  </si>
  <si>
    <t>393.</t>
  </si>
  <si>
    <t>468.</t>
  </si>
  <si>
    <t>169.</t>
  </si>
  <si>
    <t>244.</t>
  </si>
  <si>
    <t>319.</t>
  </si>
  <si>
    <t>394.</t>
  </si>
  <si>
    <t>469.</t>
  </si>
  <si>
    <t>170.</t>
  </si>
  <si>
    <t>245.</t>
  </si>
  <si>
    <t>320.</t>
  </si>
  <si>
    <t>395.</t>
  </si>
  <si>
    <t>470.</t>
  </si>
  <si>
    <t>171.</t>
  </si>
  <si>
    <t>246.</t>
  </si>
  <si>
    <t>321.</t>
  </si>
  <si>
    <t>396.</t>
  </si>
  <si>
    <t>471.</t>
  </si>
  <si>
    <t>172.</t>
  </si>
  <si>
    <t>247.</t>
  </si>
  <si>
    <t>322.</t>
  </si>
  <si>
    <t>397.</t>
  </si>
  <si>
    <t>472.</t>
  </si>
  <si>
    <t>173.</t>
  </si>
  <si>
    <t>248.</t>
  </si>
  <si>
    <t>323.</t>
  </si>
  <si>
    <t>398.</t>
  </si>
  <si>
    <t>473.</t>
  </si>
  <si>
    <t>174.</t>
  </si>
  <si>
    <t>249.</t>
  </si>
  <si>
    <t>324.</t>
  </si>
  <si>
    <t>399.</t>
  </si>
  <si>
    <t>474.</t>
  </si>
  <si>
    <t>100.</t>
  </si>
  <si>
    <t>175.</t>
  </si>
  <si>
    <t>250.</t>
  </si>
  <si>
    <t>325.</t>
  </si>
  <si>
    <t>400.</t>
  </si>
  <si>
    <t>475.</t>
  </si>
  <si>
    <t>101.</t>
  </si>
  <si>
    <t>176.</t>
  </si>
  <si>
    <t>251.</t>
  </si>
  <si>
    <t>326.</t>
  </si>
  <si>
    <t>401.</t>
  </si>
  <si>
    <t>476.</t>
  </si>
  <si>
    <t>102.</t>
  </si>
  <si>
    <t>177.</t>
  </si>
  <si>
    <t>252.</t>
  </si>
  <si>
    <t>327.</t>
  </si>
  <si>
    <t>402.</t>
  </si>
  <si>
    <t>477.</t>
  </si>
  <si>
    <t>103.</t>
  </si>
  <si>
    <t>178.</t>
  </si>
  <si>
    <t>253.</t>
  </si>
  <si>
    <t>328.</t>
  </si>
  <si>
    <t>403.</t>
  </si>
  <si>
    <t>478.</t>
  </si>
  <si>
    <t>104.</t>
  </si>
  <si>
    <t>179.</t>
  </si>
  <si>
    <t>254.</t>
  </si>
  <si>
    <t>329.</t>
  </si>
  <si>
    <t>404.</t>
  </si>
  <si>
    <t>479.</t>
  </si>
  <si>
    <t>105.</t>
  </si>
  <si>
    <t>180.</t>
  </si>
  <si>
    <t>255.</t>
  </si>
  <si>
    <t>330.</t>
  </si>
  <si>
    <t>405.</t>
  </si>
  <si>
    <t>480.</t>
  </si>
  <si>
    <t>106.</t>
  </si>
  <si>
    <t>181.</t>
  </si>
  <si>
    <t>256.</t>
  </si>
  <si>
    <t>331.</t>
  </si>
  <si>
    <t>406.</t>
  </si>
  <si>
    <t>481.</t>
  </si>
  <si>
    <t>107.</t>
  </si>
  <si>
    <t>182.</t>
  </si>
  <si>
    <t>257.</t>
  </si>
  <si>
    <t>332.</t>
  </si>
  <si>
    <t>407.</t>
  </si>
  <si>
    <t>482.</t>
  </si>
  <si>
    <t>108.</t>
  </si>
  <si>
    <t>183.</t>
  </si>
  <si>
    <t>258.</t>
  </si>
  <si>
    <t>333.</t>
  </si>
  <si>
    <t>408.</t>
  </si>
  <si>
    <t>483.</t>
  </si>
  <si>
    <t>109.</t>
  </si>
  <si>
    <t>184.</t>
  </si>
  <si>
    <t>259.</t>
  </si>
  <si>
    <t>334.</t>
  </si>
  <si>
    <t>409.</t>
  </si>
  <si>
    <t>484.</t>
  </si>
  <si>
    <t>110.</t>
  </si>
  <si>
    <t>185.</t>
  </si>
  <si>
    <t>260.</t>
  </si>
  <si>
    <t>335.</t>
  </si>
  <si>
    <t>410.</t>
  </si>
  <si>
    <t>485.</t>
  </si>
  <si>
    <t>111.</t>
  </si>
  <si>
    <t>186.</t>
  </si>
  <si>
    <t>261.</t>
  </si>
  <si>
    <t>336.</t>
  </si>
  <si>
    <t>411.</t>
  </si>
  <si>
    <t>486.</t>
  </si>
  <si>
    <t>112.</t>
  </si>
  <si>
    <t>187.</t>
  </si>
  <si>
    <t>262.</t>
  </si>
  <si>
    <t>337.</t>
  </si>
  <si>
    <t>412.</t>
  </si>
  <si>
    <t>487.</t>
  </si>
  <si>
    <t>MÓR VÁROSI ÖNKORMÁNYZAT KÖLTSÉGVETÉSI BEVÉTELEK ÖSSZESEN (I.+II.)</t>
  </si>
  <si>
    <t>113.</t>
  </si>
  <si>
    <t>188.</t>
  </si>
  <si>
    <t>263.</t>
  </si>
  <si>
    <t>338.</t>
  </si>
  <si>
    <t>413.</t>
  </si>
  <si>
    <t>488.</t>
  </si>
  <si>
    <t>114.</t>
  </si>
  <si>
    <t>189.</t>
  </si>
  <si>
    <t>264.</t>
  </si>
  <si>
    <t>339.</t>
  </si>
  <si>
    <t>414.</t>
  </si>
  <si>
    <t>489.</t>
  </si>
  <si>
    <t>115.</t>
  </si>
  <si>
    <t>190.</t>
  </si>
  <si>
    <t>265.</t>
  </si>
  <si>
    <t>340.</t>
  </si>
  <si>
    <t>415.</t>
  </si>
  <si>
    <t>490.</t>
  </si>
  <si>
    <t>116.</t>
  </si>
  <si>
    <t>191.</t>
  </si>
  <si>
    <t>266.</t>
  </si>
  <si>
    <t>341.</t>
  </si>
  <si>
    <t>416.</t>
  </si>
  <si>
    <t>491.</t>
  </si>
  <si>
    <t>117.</t>
  </si>
  <si>
    <t>192.</t>
  </si>
  <si>
    <t>267.</t>
  </si>
  <si>
    <t>342.</t>
  </si>
  <si>
    <t>417.</t>
  </si>
  <si>
    <t>492.</t>
  </si>
  <si>
    <t>118.</t>
  </si>
  <si>
    <t>193.</t>
  </si>
  <si>
    <t>268.</t>
  </si>
  <si>
    <t>343.</t>
  </si>
  <si>
    <t>418.</t>
  </si>
  <si>
    <t>493.</t>
  </si>
  <si>
    <t>119.</t>
  </si>
  <si>
    <t>194.</t>
  </si>
  <si>
    <t>269.</t>
  </si>
  <si>
    <t>344.</t>
  </si>
  <si>
    <t>419.</t>
  </si>
  <si>
    <t>494.</t>
  </si>
  <si>
    <t>120.</t>
  </si>
  <si>
    <t>195.</t>
  </si>
  <si>
    <t>270.</t>
  </si>
  <si>
    <t>345.</t>
  </si>
  <si>
    <t>420.</t>
  </si>
  <si>
    <t>495.</t>
  </si>
  <si>
    <t>121.</t>
  </si>
  <si>
    <t>196.</t>
  </si>
  <si>
    <t>271.</t>
  </si>
  <si>
    <t>346.</t>
  </si>
  <si>
    <t>421.</t>
  </si>
  <si>
    <t>496.</t>
  </si>
  <si>
    <t>MÓR VÁROSI ÖNKORMÁNYZAT BEVÉTELEK ÖSSZESEN (I.+II.+III.+IV.)</t>
  </si>
  <si>
    <t>122.</t>
  </si>
  <si>
    <t>197.</t>
  </si>
  <si>
    <t>272.</t>
  </si>
  <si>
    <t>347.</t>
  </si>
  <si>
    <t>422.</t>
  </si>
  <si>
    <t>497.</t>
  </si>
  <si>
    <t>123.</t>
  </si>
  <si>
    <t>198.</t>
  </si>
  <si>
    <t>273.</t>
  </si>
  <si>
    <t>348.</t>
  </si>
  <si>
    <t>423.</t>
  </si>
  <si>
    <t>498.</t>
  </si>
  <si>
    <t>124.</t>
  </si>
  <si>
    <t>199.</t>
  </si>
  <si>
    <t>274.</t>
  </si>
  <si>
    <t>349.</t>
  </si>
  <si>
    <t>424.</t>
  </si>
  <si>
    <t>499.</t>
  </si>
  <si>
    <t>125.</t>
  </si>
  <si>
    <t>200.</t>
  </si>
  <si>
    <t>275.</t>
  </si>
  <si>
    <t>350.</t>
  </si>
  <si>
    <t>425.</t>
  </si>
  <si>
    <t>500.</t>
  </si>
  <si>
    <t>126.</t>
  </si>
  <si>
    <t>201.</t>
  </si>
  <si>
    <t>276.</t>
  </si>
  <si>
    <t>351.</t>
  </si>
  <si>
    <t>426.</t>
  </si>
  <si>
    <t>501.</t>
  </si>
  <si>
    <t>127.</t>
  </si>
  <si>
    <t>202.</t>
  </si>
  <si>
    <t>277.</t>
  </si>
  <si>
    <t>352.</t>
  </si>
  <si>
    <t>427.</t>
  </si>
  <si>
    <t>502.</t>
  </si>
  <si>
    <t>128.</t>
  </si>
  <si>
    <t>203.</t>
  </si>
  <si>
    <t>278.</t>
  </si>
  <si>
    <t>353.</t>
  </si>
  <si>
    <t>428.</t>
  </si>
  <si>
    <t>503.</t>
  </si>
  <si>
    <t>129.</t>
  </si>
  <si>
    <t>204.</t>
  </si>
  <si>
    <t>279.</t>
  </si>
  <si>
    <t>354.</t>
  </si>
  <si>
    <t>429.</t>
  </si>
  <si>
    <t>504.</t>
  </si>
  <si>
    <t>130.</t>
  </si>
  <si>
    <t>205.</t>
  </si>
  <si>
    <t>280.</t>
  </si>
  <si>
    <t>355.</t>
  </si>
  <si>
    <t>430.</t>
  </si>
  <si>
    <t>505.</t>
  </si>
  <si>
    <t>131.</t>
  </si>
  <si>
    <t>206.</t>
  </si>
  <si>
    <t>281.</t>
  </si>
  <si>
    <t>356.</t>
  </si>
  <si>
    <t>431.</t>
  </si>
  <si>
    <t>506.</t>
  </si>
  <si>
    <t>132.</t>
  </si>
  <si>
    <t>207.</t>
  </si>
  <si>
    <t>282.</t>
  </si>
  <si>
    <t>357.</t>
  </si>
  <si>
    <t>432.</t>
  </si>
  <si>
    <t>507.</t>
  </si>
  <si>
    <t>133.</t>
  </si>
  <si>
    <t>208.</t>
  </si>
  <si>
    <t>283.</t>
  </si>
  <si>
    <t>358.</t>
  </si>
  <si>
    <t>433.</t>
  </si>
  <si>
    <t>508.</t>
  </si>
  <si>
    <t>134.</t>
  </si>
  <si>
    <t>209.</t>
  </si>
  <si>
    <t>284.</t>
  </si>
  <si>
    <t>359.</t>
  </si>
  <si>
    <t>434.</t>
  </si>
  <si>
    <t>509.</t>
  </si>
  <si>
    <t>135.</t>
  </si>
  <si>
    <t>210.</t>
  </si>
  <si>
    <t>285.</t>
  </si>
  <si>
    <t>360.</t>
  </si>
  <si>
    <t>435.</t>
  </si>
  <si>
    <t>510.</t>
  </si>
  <si>
    <t>136.</t>
  </si>
  <si>
    <t>211.</t>
  </si>
  <si>
    <t>286.</t>
  </si>
  <si>
    <t>361.</t>
  </si>
  <si>
    <t>436.</t>
  </si>
  <si>
    <t>511.</t>
  </si>
  <si>
    <t>137.</t>
  </si>
  <si>
    <t>212.</t>
  </si>
  <si>
    <t>287.</t>
  </si>
  <si>
    <t>362.</t>
  </si>
  <si>
    <t>437.</t>
  </si>
  <si>
    <t>512.</t>
  </si>
  <si>
    <t>138.</t>
  </si>
  <si>
    <t>213.</t>
  </si>
  <si>
    <t>288.</t>
  </si>
  <si>
    <t>363.</t>
  </si>
  <si>
    <t>438.</t>
  </si>
  <si>
    <t>513.</t>
  </si>
  <si>
    <t>139.</t>
  </si>
  <si>
    <t>214.</t>
  </si>
  <si>
    <t>289.</t>
  </si>
  <si>
    <t>364.</t>
  </si>
  <si>
    <t>439.</t>
  </si>
  <si>
    <t>514.</t>
  </si>
  <si>
    <t>140.</t>
  </si>
  <si>
    <t>215.</t>
  </si>
  <si>
    <t>290.</t>
  </si>
  <si>
    <t>365.</t>
  </si>
  <si>
    <t>440.</t>
  </si>
  <si>
    <t>515.</t>
  </si>
  <si>
    <t>141.</t>
  </si>
  <si>
    <t>216.</t>
  </si>
  <si>
    <t>291.</t>
  </si>
  <si>
    <t>366.</t>
  </si>
  <si>
    <t>441.</t>
  </si>
  <si>
    <t>516.</t>
  </si>
  <si>
    <t>142.</t>
  </si>
  <si>
    <t>217.</t>
  </si>
  <si>
    <t>292.</t>
  </si>
  <si>
    <t>367.</t>
  </si>
  <si>
    <t>442.</t>
  </si>
  <si>
    <t>517.</t>
  </si>
  <si>
    <t>143.</t>
  </si>
  <si>
    <t>218.</t>
  </si>
  <si>
    <t>293.</t>
  </si>
  <si>
    <t>368.</t>
  </si>
  <si>
    <t>443.</t>
  </si>
  <si>
    <t>518.</t>
  </si>
  <si>
    <t>144.</t>
  </si>
  <si>
    <t>219.</t>
  </si>
  <si>
    <t>294.</t>
  </si>
  <si>
    <t>369.</t>
  </si>
  <si>
    <t>444.</t>
  </si>
  <si>
    <t>519.</t>
  </si>
  <si>
    <t>MÓR VÁROSI ÖNKORMÁNYZAT KÖLTSÉGVETÉSI KIADÁSOK ÖSSZESEN (I.+II.)</t>
  </si>
  <si>
    <t>145.</t>
  </si>
  <si>
    <t>220.</t>
  </si>
  <si>
    <t>295.</t>
  </si>
  <si>
    <t>370.</t>
  </si>
  <si>
    <t>445.</t>
  </si>
  <si>
    <t>520.</t>
  </si>
  <si>
    <t>146.</t>
  </si>
  <si>
    <t>221.</t>
  </si>
  <si>
    <t>296.</t>
  </si>
  <si>
    <t>371.</t>
  </si>
  <si>
    <t>446.</t>
  </si>
  <si>
    <t>521.</t>
  </si>
  <si>
    <t>147.</t>
  </si>
  <si>
    <t>222.</t>
  </si>
  <si>
    <t>297.</t>
  </si>
  <si>
    <t>372.</t>
  </si>
  <si>
    <t>447.</t>
  </si>
  <si>
    <t>522.</t>
  </si>
  <si>
    <t>148.</t>
  </si>
  <si>
    <t>223.</t>
  </si>
  <si>
    <t>298.</t>
  </si>
  <si>
    <t>373.</t>
  </si>
  <si>
    <t>448.</t>
  </si>
  <si>
    <t>523.</t>
  </si>
  <si>
    <t>149.</t>
  </si>
  <si>
    <t>224.</t>
  </si>
  <si>
    <t>299.</t>
  </si>
  <si>
    <t>374.</t>
  </si>
  <si>
    <t>449.</t>
  </si>
  <si>
    <t>524.</t>
  </si>
  <si>
    <t>150.</t>
  </si>
  <si>
    <t>225.</t>
  </si>
  <si>
    <t>300.</t>
  </si>
  <si>
    <t>375.</t>
  </si>
  <si>
    <t>450.</t>
  </si>
  <si>
    <t>525.</t>
  </si>
  <si>
    <t>MÓR VÁROSI ÖNKORMÁNYZAT KIADÁSOK ÖSSZESEN (I.+II.+III.+IV.)</t>
  </si>
  <si>
    <t>MÓRI POLGÁRMESTERI HIVATAL 2014 ÉVI KÖLTSÉGVETÉSE ELŐIRÁNYZAT-CSOPORTOK, KIEMELT ELŐIRÁNYZATOK SZERINTI BONTÁSBAN</t>
  </si>
  <si>
    <t>013350 Az önkormányzati vagyonnal való gazdálkodással kapcsolatos feladatok</t>
  </si>
  <si>
    <t>013360 Más szerv részére végzett pénzügyi-gazdálkodási, üzemeltetési, egyéb szolgáltatások</t>
  </si>
  <si>
    <t>016010 Országgyűlési, önkormányzati és európai parlamenti képviselőválasztásokhoz kapcsolódó tevékenységek</t>
  </si>
  <si>
    <t>044310 Építésügy igazgatása</t>
  </si>
  <si>
    <t>062010 Településfejlesztés igazgatása</t>
  </si>
  <si>
    <t>105010 Munkanélküli aktívkorúak ellátása</t>
  </si>
  <si>
    <t>POLGÁRMESTERI HIVATAL ÖSSZESEN</t>
  </si>
  <si>
    <t>MÓRI POLGÁRMESTERI HIVATAL KÖLTSÉGVETÉSI BEVÉTELEK ÖSSZESEN (I.+II.)</t>
  </si>
  <si>
    <t>MÓRI POLGÁRMESTERI HIVATAL BEVÉTELEK ÖSSZESEN (I.+II.+III.+IV.)</t>
  </si>
  <si>
    <t>MÓRI POLGÁRMESTERI HIVATAL KÖLTSÉGVETÉSI KIADÁSOK ÖSSZESEN (I.+II.)</t>
  </si>
  <si>
    <t>MÓRI POLGÁRMESTERI HIVATAL KIADÁSOK ÖSSZESEN (I.+II.+III.+IV.)</t>
  </si>
  <si>
    <t>MÓR VÁROSI ÖNKORMÁNYZAT FENNTARTÁSÁBAN LÉVŐ INTÉZMÉNYEK 2014 ÉVI KÖLTSÉGVETÉSE ELŐIRÁNYZAT-CSOPORTOK, KIEMELT ELŐIRÁNYZATOK SZERINTI BONTÁSBAN</t>
  </si>
  <si>
    <t>Mór Városi Önkormányzat Ellátó Központja</t>
  </si>
  <si>
    <t>Napsugár Óvoda</t>
  </si>
  <si>
    <t>Meseház Óvoda</t>
  </si>
  <si>
    <t>Pitypang Óvoda</t>
  </si>
  <si>
    <t>Nefelejcs Bölcsőde</t>
  </si>
  <si>
    <t>Lamberg-kastély Kulturális Központ</t>
  </si>
  <si>
    <t>INTÉZMÉNYEK ÖSSZESEN</t>
  </si>
  <si>
    <t>INTÉZMÉNYI KÖLTSÉGVETÉSI BEVÉTELEK ÖSSZESEN (I.+II.)</t>
  </si>
  <si>
    <t>INTÉZMÉNYI BEVÉTELEK ÖSSZESEN (I.+II.+III.+IV.)</t>
  </si>
  <si>
    <t>INTÉZMÉNYI KÖLTSÉGVETÉSI KIADÁSOK ÖSSZESEN (I.+II.)</t>
  </si>
  <si>
    <t>INTÉZMÉNYI KIADÁSOK ÖSSZESEN (I.+II.+III.+IV.)</t>
  </si>
  <si>
    <t>AFA</t>
  </si>
  <si>
    <t>MÓR VÁROSI ÖNKORMÁNYZAT 2014 ÉVI KONSZOLIDÁLT KÖLTSÉGVETÉSE KÖTELEZŐ FELADATOK, ÖNKÉNT VÁLLALT FELADATOK, ÁLLAMI (ÁLLAMIGAZGATÁSI) FELADATOK BONTÁSBAN</t>
  </si>
  <si>
    <t>KÖTELEZŐ FELADATOK</t>
  </si>
  <si>
    <t>ÖNKÉNT VÁLLALT FELADATOK</t>
  </si>
  <si>
    <t>Település-fejlesztés, település-rendezés</t>
  </si>
  <si>
    <t>Település-üzemeltetés (köztemetők, közvilágítás, közutak, közparkok, parkolók és egyéb közterületek kialakítása és fenntartása)</t>
  </si>
  <si>
    <t>Egészségügyi alapellátás</t>
  </si>
  <si>
    <t>Környezet-egészségügy (közisztaság, környezet tisztaság biztosítása, rovar- és rágcsálóirtás), hulladékgazdálkodás</t>
  </si>
  <si>
    <t>Óvodai ellátás</t>
  </si>
  <si>
    <t>Kulturális szolgáltatás (nyilvános könyvtári ellátás biztosítása, kulturális örökség helyi védelme, helyi közművelő-dés támogatása)</t>
  </si>
  <si>
    <t>Szociális, gyermekjóléti szolgáltatások és ellátások</t>
  </si>
  <si>
    <t>Lakás- és helyiség-gazdálkodás</t>
  </si>
  <si>
    <t>Hajléktalan személyek ellátása és rehabilitációja</t>
  </si>
  <si>
    <t>Helyi környezet- és természet-védelem, vízgazdálkodás, vízkárelhárítás</t>
  </si>
  <si>
    <t>Honvédelem, polgári védelem, katasztrófa-védelem, helyi közfoglalkoz-tatás</t>
  </si>
  <si>
    <t>Helyi adóval, gazdaság-szervezéssel és a turizmussal kapcsolatos feladatok</t>
  </si>
  <si>
    <t>Sport, ifjúsági ügyek</t>
  </si>
  <si>
    <t>Helyi közösségi közlekedés biztosítása</t>
  </si>
  <si>
    <t>Munkanélküli aktív korúak ellátása</t>
  </si>
  <si>
    <t>Lakásfenntar-tással, lakhatással összefüggő ellátások, önkormányzati segélyezés</t>
  </si>
  <si>
    <t>Rendszeres gyermekvé-delmi támogatás</t>
  </si>
  <si>
    <t>Kötelező feladatok összesen</t>
  </si>
  <si>
    <t>Önkormányzati tulajdonú gazdasági társaságok fenntartása és működtetése</t>
  </si>
  <si>
    <t>Városi elismerő és kitüntető címek adományozása, városi rendezvények megtartása</t>
  </si>
  <si>
    <t>Egyházak, sport- és civil szervezetek támogatása, közalapítvá-nyok fenntartása, az egészségügyi alapellátáshoz biztosított külön támogatás</t>
  </si>
  <si>
    <t>Felsőoktatási ösztöndíjak, iskolatej, HPV oltás biztosítása, úszásoktatáshoz való hozzájárulás</t>
  </si>
  <si>
    <t>Logopédusi, gyógy-testnevelési és intézmény-pszichológusi ellátás</t>
  </si>
  <si>
    <t>Alapító tagként a TDM szervezet működtetéséhez való hozzájárulás</t>
  </si>
  <si>
    <t>Fiatal házasok első lakáshoz jutásának támogatása, adósságkezelési szolgáltatás</t>
  </si>
  <si>
    <t>Helyi védelem alá helyezett épületek felújításához történő hozzájárulás</t>
  </si>
  <si>
    <t>Ápolási díj</t>
  </si>
  <si>
    <t>Újszülöttek családjának támogatása</t>
  </si>
  <si>
    <t>Közgyógyellátás</t>
  </si>
  <si>
    <t>Önként vállalt feladatok összesen</t>
  </si>
  <si>
    <t>Környezet-egészségügy (közisztaság, környezet tisztaság biztosítása, rovar- és rágcsálóirtás), hulladékgaz-dálkodás</t>
  </si>
  <si>
    <t>Helyi környezet- és természet-védelem, vízgazdálko-dás, vízkárelhárítás</t>
  </si>
  <si>
    <t>CÉLTARTALÉKOK ÉS ÁLTALÁNOS TARTALÉK</t>
  </si>
  <si>
    <t xml:space="preserve"> </t>
  </si>
  <si>
    <t xml:space="preserve">Céltartalékok  </t>
  </si>
  <si>
    <t>2014. évi előirányzat</t>
  </si>
  <si>
    <t>Évközi normatíva lemondás</t>
  </si>
  <si>
    <t>Intézményi szakmai anyagok, Ellátó Központ váratlan kiadásokra</t>
  </si>
  <si>
    <t>KIK-es intézmények pedagógus nap</t>
  </si>
  <si>
    <t>Iparűzési adó</t>
  </si>
  <si>
    <t>Munkáltatói keresetkiegészítés járulékkal (3.000 Ft/alkalmazott)</t>
  </si>
  <si>
    <t>Polgármesteri felhasználású keret</t>
  </si>
  <si>
    <t>Fejlesztési célú</t>
  </si>
  <si>
    <t>Autóbusz pályaudvar pályázati önerő</t>
  </si>
  <si>
    <t>KEOP 5.5.0/B pályázat pályázati önerő</t>
  </si>
  <si>
    <t>Turisztikai attrakciók és szolgáltatások fejlesztése (KDOP-2.1.1.)</t>
  </si>
  <si>
    <t>Mórhő Kft. fejlesztési támogatás</t>
  </si>
  <si>
    <t>Elektromos hálózat kiépítése</t>
  </si>
  <si>
    <t>Kálvária temető ravatalozó építése</t>
  </si>
  <si>
    <t>PET palack zsugorító pályázati önerő</t>
  </si>
  <si>
    <t>Panelprogram forrás elkülönítés</t>
  </si>
  <si>
    <t>Velegi úti iparterület közvilágítás bővítés I. ütem</t>
  </si>
  <si>
    <t>Baboskút terület rendezés</t>
  </si>
  <si>
    <t>Választókörzeti feladatokra</t>
  </si>
  <si>
    <t>Fejlesztési céltartalék 2015.</t>
  </si>
  <si>
    <t>Lakásalap</t>
  </si>
  <si>
    <t>Környezetvédelmi alap</t>
  </si>
  <si>
    <t>Építéshatósági alap</t>
  </si>
  <si>
    <t>Közműfejlesztési tartalék</t>
  </si>
  <si>
    <t>Petőfi Sándor Általános Iskola új iskolaépület építése</t>
  </si>
  <si>
    <t>Céltartalékok összesen</t>
  </si>
  <si>
    <t>Általános tartalékok összesen</t>
  </si>
  <si>
    <t>TARTALÉKOK ÖSSZESEN</t>
  </si>
  <si>
    <t>Mór Városi Önkormányzat 2014. évi konszolidált felhalmozási költségvetése és annak finanszírozása</t>
  </si>
  <si>
    <t xml:space="preserve">kiemelt előirányzatok, azon belül kormányzati funkció, feladat bontásban, </t>
  </si>
  <si>
    <t xml:space="preserve">elkülönítetten az európai uniós forrásból finanszírozott támogatással megvalósuló programok, projektek kiadásait, </t>
  </si>
  <si>
    <t>valamint az önkormányzat ilyen projekthez történő hozzájárulását</t>
  </si>
  <si>
    <t>Beruházások, felújítások, támogatás értékű felhalmozási kiadások, felhalmozási célú pénzeszközátadások</t>
  </si>
  <si>
    <t>Pénzma-radványból</t>
  </si>
  <si>
    <t>EU támogatás</t>
  </si>
  <si>
    <t>Fejlesztési bevételből</t>
  </si>
  <si>
    <t>Működési bevételből</t>
  </si>
  <si>
    <t>Összesen</t>
  </si>
  <si>
    <t>finanszírozott fejlesztések</t>
  </si>
  <si>
    <t>Áthúzódó</t>
  </si>
  <si>
    <t>2014. évi</t>
  </si>
  <si>
    <t>Beruházások</t>
  </si>
  <si>
    <t>Önkormányzatok és önkormányzati hivatalok jogalkotó és általános igazgatási tevékenysége (011130)</t>
  </si>
  <si>
    <t>Bútor beszerzés</t>
  </si>
  <si>
    <t>Borítékológép beszerzés</t>
  </si>
  <si>
    <t>VIR rendszer beszerzése</t>
  </si>
  <si>
    <t>Tárgyi eszköz nyilvántartó modul beszerzése</t>
  </si>
  <si>
    <t>Nyomtató beszerzés</t>
  </si>
  <si>
    <t>CORIOLIS program</t>
  </si>
  <si>
    <t>Móri Polgárnesteri Hivatal kis értékű eszközbeszerzés</t>
  </si>
  <si>
    <t>Szerver beszerzés</t>
  </si>
  <si>
    <t>Élelmezési számla beolvasó</t>
  </si>
  <si>
    <t>Iparűzési adó bevallás elektronikussá tétele</t>
  </si>
  <si>
    <t>Városi Kórház részére szakmai eszközök beszerzése</t>
  </si>
  <si>
    <t>Építésügy igazgatása (044310)</t>
  </si>
  <si>
    <t>Nagy teljesítményű nyomtató beszerzés</t>
  </si>
  <si>
    <t>Színes nyomtató beszerzése</t>
  </si>
  <si>
    <t>Köztemető-fenntartás és -működtetés (013320)</t>
  </si>
  <si>
    <t>Az önkormányzati vagyonnal való gazdálkodással kapcsolatos feladatok (013350)</t>
  </si>
  <si>
    <t>Kossuth L. u. 10. sz. alatti ingatlan vásárlás (472/A/3. hrsz.)</t>
  </si>
  <si>
    <t>A móri Lamberg-kastély turisztikai attrakció fejlesztése (KDOP-2.1.1/B-12-2012-0029)</t>
  </si>
  <si>
    <t>Kis értékű eszköz beszerzés</t>
  </si>
  <si>
    <t>Gárdonyi Iskola udvarán kerékpártároló építése</t>
  </si>
  <si>
    <t>Bölcsőde udvarán homokozó, fa árnyékoló építése</t>
  </si>
  <si>
    <t>Hivatali épületben klímarendszer kiépítésének 1. üteme</t>
  </si>
  <si>
    <t>Udvari homokozó, faárnyékolók/ Óvodák</t>
  </si>
  <si>
    <t>Lakásvásárlás</t>
  </si>
  <si>
    <t>Kiemelt állami és önkormányzati rendezvények (016080)</t>
  </si>
  <si>
    <t>Kis értékű eszközbeszerzés</t>
  </si>
  <si>
    <t>Start munkaprogram - Téli közfoglalkoztatás (041232)</t>
  </si>
  <si>
    <t>Hosszabb időtartamú közfoglalkoztatás (041233)</t>
  </si>
  <si>
    <t>Zrínyi u. 36. sz. alatti ingatlannál kazán- és aprítéktároló építése</t>
  </si>
  <si>
    <t>Faaprító gép beszerzés</t>
  </si>
  <si>
    <t>Önjáró gyepszellőztető beszerzés</t>
  </si>
  <si>
    <t>Eke beszerzés</t>
  </si>
  <si>
    <t>Tárcsa beszerzés</t>
  </si>
  <si>
    <t>Szárzúzó beszerzés</t>
  </si>
  <si>
    <t>Talajmaró beszerzés</t>
  </si>
  <si>
    <t>Henger beszerzés</t>
  </si>
  <si>
    <t>Tolólap beszerzés</t>
  </si>
  <si>
    <t>Vonóhorog beszerzés</t>
  </si>
  <si>
    <t>Traktor és utánfutó beszerzés</t>
  </si>
  <si>
    <t>Állat-egészségügy (042180)</t>
  </si>
  <si>
    <t>Út, autópálya építés (045120)</t>
  </si>
  <si>
    <t>Autóbusz pályaudvar rekonstrukció</t>
  </si>
  <si>
    <t>Forgalombiztonsági beavatkozások</t>
  </si>
  <si>
    <t>Borút (Mór-Csókakő kerékpárút) előkészítési költség, kisajátítása</t>
  </si>
  <si>
    <t>Mór út és járdaépítés</t>
  </si>
  <si>
    <t>Szervízút kialakítása a Dózsa Gy. u. mögött</t>
  </si>
  <si>
    <t>Közutak, hidak, alagutak üzemeltetése, fenntartása (045160)</t>
  </si>
  <si>
    <t>Hirdetőtáblák beszerzése</t>
  </si>
  <si>
    <t>Nem veszélyes (települési) hulladék vegyes (ömlesztett) begyüjtése, szállítása, átrakása (051030)</t>
  </si>
  <si>
    <t>Szennyvíz gyűjtése, tisztítása, elhelyezése (052020)</t>
  </si>
  <si>
    <t>Szennyvízátemelő berendezések beszerzése és gerincvezeték kiépítése</t>
  </si>
  <si>
    <t>Mór-Szennyvíztelep kihordó csiga csere</t>
  </si>
  <si>
    <t>Mór-Szennyvíztelep hármas műtárgy levegőztető rendszer rekonstrukció tányérok cseréjével</t>
  </si>
  <si>
    <t>Mór-Szennyvíztelep belső átemelő felújítás</t>
  </si>
  <si>
    <t>Mór-Szennyvíztelep prés tartalék vegyszerszivattyú beszerzése</t>
  </si>
  <si>
    <t>Mór-Szennyvízhálózat iszapfeladó szivattyú beszerzése</t>
  </si>
  <si>
    <t>Településfejlesztés igazgatása (062010)</t>
  </si>
  <si>
    <t>Településrendezési Terv felülvizsgálata</t>
  </si>
  <si>
    <t>Tervkészítések</t>
  </si>
  <si>
    <t>Víztermelés, -kezelés, -ellátás (063080)</t>
  </si>
  <si>
    <t>Bajcsy Zs. u. 708/11. hrsz. közterület minősített ivóvíz gerincvezeték kiépítése</t>
  </si>
  <si>
    <t>Közvilágítás (064010)</t>
  </si>
  <si>
    <t>Városi lámpahely bővítés</t>
  </si>
  <si>
    <t>Zöldterület-kezelés (066010)</t>
  </si>
  <si>
    <t>Ény-i Iparterületen földrészlet vásárlás</t>
  </si>
  <si>
    <t>Intézményi játszóterek szabványosítása</t>
  </si>
  <si>
    <t>Szent István mellszobrának készítése és környezet kialakítása</t>
  </si>
  <si>
    <t>Mária szobor pályázati önerő</t>
  </si>
  <si>
    <t>Babos kút területrendezés</t>
  </si>
  <si>
    <t>Térfigyelő kamerarendszer bővítése</t>
  </si>
  <si>
    <t>Család és nővédelmi egészségügyi gondozás (074031)</t>
  </si>
  <si>
    <t>Kis értékű informatikai eszköz beszerzés</t>
  </si>
  <si>
    <t>Kis értékű vagyoni értékű jog beszerzés</t>
  </si>
  <si>
    <t>Sportlétesítmények, edzőtáborok működtetése és fejlesztése (081030)</t>
  </si>
  <si>
    <t>Műfüves pálya létesítés</t>
  </si>
  <si>
    <t>Futópálya, távolugró gödör, lőtér, kapu, szervízút kialakítása</t>
  </si>
  <si>
    <t>Felújítások</t>
  </si>
  <si>
    <t>Kálvária temető szoborcsoport felújítása, Kálvária domb és keresztek felújítása</t>
  </si>
  <si>
    <t>Bérlakás felújítás(Mórhő Kft.)</t>
  </si>
  <si>
    <t>Intézményi épület felújítások tervezési költségei</t>
  </si>
  <si>
    <t>Intézményi kis összegű felújítások</t>
  </si>
  <si>
    <t>KEOP 5.5.0/B pályázat előkészítési költségei</t>
  </si>
  <si>
    <t>KEOP 5.5.0/B Energetikai hatékonyság fokozása</t>
  </si>
  <si>
    <t>Pitypang Óvoda napelem fejlesztés pályázati előkészítés költsége</t>
  </si>
  <si>
    <t>Nem lakáscélú helyiségek felújítása</t>
  </si>
  <si>
    <t>Mór út és járdaépítés, felújítása I. ütem</t>
  </si>
  <si>
    <t>Külterületi utak felújítása</t>
  </si>
  <si>
    <t>Belterületi nem aszfaltos utak aszfaltozása</t>
  </si>
  <si>
    <t>Butik sor parkoló, üzletekhez árufeltöltő út kialakítása</t>
  </si>
  <si>
    <t>Településfejlesztési projektek és támogatásuk (062020)</t>
  </si>
  <si>
    <t>Értékmegőrző és funkcióbővítő város rehabilitáció</t>
  </si>
  <si>
    <t>Fejér Megyei Kormányhivatalnak Okmányiroda felújítására</t>
  </si>
  <si>
    <t>Közműfejlesztési hozzájárulás</t>
  </si>
  <si>
    <t>Város-, községgazdálkodási egyéb szolgáltatások (066020)</t>
  </si>
  <si>
    <t>Helyi védettség alatt lévő épületek felújításának támogatása</t>
  </si>
  <si>
    <t>Panelfelújítás - önkormányzati támogatás</t>
  </si>
  <si>
    <t>Hagyományos technológiával épült ingatlanok felújításának támogatása</t>
  </si>
  <si>
    <t>Egyházak közösségi és hitéleti tevékenységének támogatása (084040)</t>
  </si>
  <si>
    <t>Móri Református Egyház Lelkészi Hivatal Szolgáló Szeretet Háza udvara részbeni térburkolásának támogatása</t>
  </si>
  <si>
    <t>Szent Erzsébet Római Katolikus Általános Iskola felhalmozási célú támogatás</t>
  </si>
  <si>
    <t>Sportfejlesztési program támogatása TAO önerőhöz</t>
  </si>
  <si>
    <t>Szabadidős park, fürdő és strandszolgáltatás (081061)</t>
  </si>
  <si>
    <t>Wekerle Sándor Szabadidőközpont felújítására Mórhő Kft-nek</t>
  </si>
  <si>
    <t>Televízió-műsor szolgáltatás és támogatása (083050)</t>
  </si>
  <si>
    <t>Mór Városi Televízió Nonprofit Kft. Technikai eszközök fejlesztése</t>
  </si>
  <si>
    <t>Lakáshoz jutást segítő támogatások (061030)</t>
  </si>
  <si>
    <t>Első lakáshoz jutók támogatása</t>
  </si>
  <si>
    <t>Családsegítő Alapítvány pályázat megvalósításának előfinanszírozása</t>
  </si>
  <si>
    <t>Fejlesztési célú céltartalékok</t>
  </si>
  <si>
    <t>Mórhő Kft. Fejlesztési támogatás</t>
  </si>
  <si>
    <t>Panelprogram forrás elkülönítés (új igények)</t>
  </si>
  <si>
    <t>Petőfi Sándor Általános Iskola új iskolaépület építés</t>
  </si>
  <si>
    <t>Intézmények</t>
  </si>
  <si>
    <t>Számítástechnikai eszközbeszerzés</t>
  </si>
  <si>
    <t>Gázbojler beszerzés</t>
  </si>
  <si>
    <t>Táncsics Mihály Gimnázium energetikai korszerűsítése pályázat előkészítési költségei</t>
  </si>
  <si>
    <t>Hangosító berendezés beszerzése</t>
  </si>
  <si>
    <t>Eszközbeszerzés</t>
  </si>
  <si>
    <t>Összesen:</t>
  </si>
  <si>
    <t>Végösszesen:</t>
  </si>
  <si>
    <t>1. melléklet a 8/2015. (V.6.) Önkormányzati rendelethez</t>
  </si>
  <si>
    <t>2. melléklet a 8/2015. (V.6.) Önkormányzati rendelethez</t>
  </si>
  <si>
    <t>3. melléklet a 8/2015. (V.6.) Önkormányzati rendelethez</t>
  </si>
  <si>
    <t>4. melléklet a 8/2015. (V.6.) Önkormányzati rendelethez</t>
  </si>
  <si>
    <t>5. melléklet a 8/2015. (V.6.) Önkormányzati rendelethez</t>
  </si>
  <si>
    <t>6. melléklet a 8/2015. (V.6.) Önkormányzati rendelethez</t>
  </si>
  <si>
    <t>7. melléklet a 8/2015. (V.6.) Önkormányzati rendelethez</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</si>
</sst>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s>
  <fonts count="6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4"/>
      <name val="Arial"/>
      <family val="2"/>
    </font>
    <font>
      <sz val="12"/>
      <name val="Arial"/>
      <family val="2"/>
    </font>
    <font>
      <b/>
      <sz val="10"/>
      <color indexed="8"/>
      <name val="Arial"/>
      <family val="2"/>
    </font>
    <font>
      <sz val="11"/>
      <color indexed="8"/>
      <name val="Arial"/>
      <family val="2"/>
    </font>
    <font>
      <sz val="10"/>
      <color indexed="8"/>
      <name val="Arial"/>
      <family val="2"/>
    </font>
    <font>
      <b/>
      <sz val="11"/>
      <name val="Arial"/>
      <family val="2"/>
    </font>
    <font>
      <b/>
      <sz val="12"/>
      <name val="Arial"/>
      <family val="2"/>
    </font>
    <font>
      <b/>
      <i/>
      <sz val="11"/>
      <name val="Arial"/>
      <family val="2"/>
    </font>
    <font>
      <sz val="11"/>
      <name val="Arial"/>
      <family val="2"/>
    </font>
    <font>
      <i/>
      <sz val="11"/>
      <name val="Arial"/>
      <family val="2"/>
    </font>
    <font>
      <b/>
      <sz val="12"/>
      <color indexed="8"/>
      <name val="Arial"/>
      <family val="2"/>
    </font>
    <font>
      <b/>
      <i/>
      <sz val="11"/>
      <color indexed="8"/>
      <name val="Arial"/>
      <family val="2"/>
    </font>
    <font>
      <sz val="12"/>
      <color indexed="8"/>
      <name val="Arial"/>
      <family val="2"/>
    </font>
    <font>
      <b/>
      <sz val="11"/>
      <color indexed="8"/>
      <name val="Arial"/>
      <family val="2"/>
    </font>
    <font>
      <b/>
      <sz val="10"/>
      <name val="Arial"/>
      <family val="2"/>
    </font>
    <font>
      <b/>
      <sz val="13"/>
      <name val="Arial"/>
      <family val="2"/>
    </font>
    <font>
      <i/>
      <sz val="10"/>
      <name val="Arial"/>
      <family val="2"/>
    </font>
    <font>
      <sz val="10"/>
      <name val="MS Sans Serif"/>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1"/>
      <name val="Arial"/>
      <family val="2"/>
    </font>
    <font>
      <sz val="11"/>
      <color theme="1"/>
      <name val="Arial"/>
      <family val="2"/>
    </font>
    <font>
      <sz val="10"/>
      <color theme="1"/>
      <name val="Arial"/>
      <family val="2"/>
    </font>
    <font>
      <b/>
      <sz val="12"/>
      <color theme="1"/>
      <name val="Arial"/>
      <family val="2"/>
    </font>
    <font>
      <b/>
      <i/>
      <sz val="11"/>
      <color theme="1"/>
      <name val="Arial"/>
      <family val="2"/>
    </font>
    <font>
      <sz val="12"/>
      <color theme="1"/>
      <name val="Arial"/>
      <family val="2"/>
    </font>
    <font>
      <b/>
      <sz val="11"/>
      <color theme="1"/>
      <name val="Arial"/>
      <family val="2"/>
    </font>
  </fonts>
  <fills count="38">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C0C0C0"/>
        <bgColor indexed="64"/>
      </patternFill>
    </fill>
    <fill>
      <patternFill patternType="solid">
        <fgColor rgb="FFFFFF0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top/>
      <bottom/>
    </border>
    <border>
      <left style="medium"/>
      <right style="medium"/>
      <top style="thin"/>
      <bottom style="thin"/>
    </border>
    <border>
      <left style="thin"/>
      <right style="medium"/>
      <top style="thin"/>
      <bottom style="thin"/>
    </border>
    <border>
      <left/>
      <right style="medium"/>
      <top style="thin"/>
      <bottom style="thin"/>
    </border>
    <border>
      <left style="medium"/>
      <right style="medium"/>
      <top/>
      <bottom style="thin"/>
    </border>
    <border>
      <left style="thin"/>
      <right style="medium"/>
      <top/>
      <bottom style="thin"/>
    </border>
    <border>
      <left/>
      <right/>
      <top/>
      <bottom style="thin"/>
    </border>
    <border>
      <left/>
      <right/>
      <top style="thin"/>
      <bottom/>
    </border>
    <border>
      <left/>
      <right style="medium"/>
      <top/>
      <bottom style="thin"/>
    </border>
    <border>
      <left/>
      <right style="medium"/>
      <top style="thin"/>
      <bottom/>
    </border>
    <border>
      <left style="medium"/>
      <right style="medium"/>
      <top style="thin"/>
      <bottom/>
    </border>
    <border>
      <left/>
      <right/>
      <top style="medium"/>
      <bottom style="thin"/>
    </border>
    <border>
      <left/>
      <right style="medium"/>
      <top style="medium"/>
      <bottom style="thin"/>
    </border>
    <border>
      <left style="medium"/>
      <right style="medium"/>
      <top style="medium"/>
      <bottom style="thin"/>
    </border>
    <border>
      <left style="medium"/>
      <right/>
      <top/>
      <bottom style="medium"/>
    </border>
    <border>
      <left/>
      <right/>
      <top/>
      <bottom style="medium"/>
    </border>
    <border>
      <left style="medium"/>
      <right style="medium"/>
      <top/>
      <bottom style="medium"/>
    </border>
    <border>
      <left style="medium"/>
      <right/>
      <top style="medium"/>
      <bottom/>
    </border>
    <border>
      <left/>
      <right/>
      <top style="medium"/>
      <bottom/>
    </border>
    <border>
      <left/>
      <right style="medium"/>
      <top/>
      <bottom style="medium"/>
    </border>
    <border>
      <left/>
      <right style="medium"/>
      <top style="medium"/>
      <bottom/>
    </border>
    <border>
      <left style="medium"/>
      <right style="medium"/>
      <top style="medium"/>
      <bottom/>
    </border>
    <border>
      <left style="medium"/>
      <right style="medium"/>
      <top/>
      <bottom/>
    </border>
    <border>
      <left style="thin"/>
      <right style="medium"/>
      <top style="medium"/>
      <bottom/>
    </border>
    <border>
      <left style="thin"/>
      <right style="medium"/>
      <top/>
      <bottom style="medium"/>
    </border>
    <border>
      <left/>
      <right style="thin"/>
      <top style="thin"/>
      <bottom style="thin"/>
    </border>
    <border>
      <left style="thin"/>
      <right/>
      <top style="thin"/>
      <bottom style="thin"/>
    </border>
    <border>
      <left style="thin"/>
      <right style="thin"/>
      <top style="thin"/>
      <bottom style="thin"/>
    </border>
    <border>
      <left style="medium"/>
      <right style="thin"/>
      <top style="thin"/>
      <bottom style="thin"/>
    </border>
    <border>
      <left style="thin"/>
      <right/>
      <top style="thin"/>
      <bottom/>
    </border>
    <border>
      <left style="thin"/>
      <right style="medium"/>
      <top style="thin"/>
      <bottom/>
    </border>
    <border>
      <left style="medium"/>
      <right style="medium"/>
      <top style="thin"/>
      <bottom style="medium"/>
    </border>
    <border>
      <left/>
      <right style="thin"/>
      <top style="thin"/>
      <bottom style="medium"/>
    </border>
    <border>
      <left style="thin"/>
      <right/>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thin"/>
      <top/>
      <bottom/>
    </border>
    <border>
      <left style="thin"/>
      <right/>
      <top/>
      <bottom/>
    </border>
    <border>
      <left/>
      <right style="thin"/>
      <top/>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0" fillId="28" borderId="7" applyNumberFormat="0" applyFont="0" applyAlignment="0" applyProtection="0"/>
    <xf numFmtId="0" fontId="46" fillId="29" borderId="0" applyNumberFormat="0" applyBorder="0" applyAlignment="0" applyProtection="0"/>
    <xf numFmtId="0" fontId="47" fillId="30" borderId="8" applyNumberFormat="0" applyAlignment="0" applyProtection="0"/>
    <xf numFmtId="0" fontId="48" fillId="0" borderId="0" applyNumberFormat="0" applyFill="0" applyBorder="0" applyAlignment="0" applyProtection="0"/>
    <xf numFmtId="0" fontId="18" fillId="0" borderId="0">
      <alignment/>
      <protection/>
    </xf>
    <xf numFmtId="0" fontId="18" fillId="0" borderId="0">
      <alignment/>
      <protection/>
    </xf>
    <xf numFmtId="0" fontId="18" fillId="0" borderId="0">
      <alignment/>
      <protection/>
    </xf>
    <xf numFmtId="0" fontId="36" fillId="0" borderId="0">
      <alignment/>
      <protection/>
    </xf>
    <xf numFmtId="0" fontId="4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32" borderId="0" applyNumberFormat="0" applyBorder="0" applyAlignment="0" applyProtection="0"/>
    <xf numFmtId="0" fontId="52" fillId="30" borderId="1" applyNumberFormat="0" applyAlignment="0" applyProtection="0"/>
    <xf numFmtId="9" fontId="0" fillId="0" borderId="0" applyFont="0" applyFill="0" applyBorder="0" applyAlignment="0" applyProtection="0"/>
  </cellStyleXfs>
  <cellXfs count="395">
    <xf numFmtId="0" fontId="0" fillId="0" borderId="0" xfId="0" applyFont="1" applyAlignment="1">
      <alignment/>
    </xf>
    <xf numFmtId="0" fontId="18" fillId="0" borderId="0" xfId="57">
      <alignment/>
      <protection/>
    </xf>
    <xf numFmtId="0" fontId="18" fillId="0" borderId="0" xfId="57" applyBorder="1">
      <alignment/>
      <protection/>
    </xf>
    <xf numFmtId="0" fontId="19" fillId="0" borderId="0" xfId="57" applyFont="1" applyBorder="1" applyAlignment="1">
      <alignment horizontal="center"/>
      <protection/>
    </xf>
    <xf numFmtId="0" fontId="20" fillId="0" borderId="10" xfId="57" applyFont="1" applyBorder="1" applyAlignment="1" quotePrefix="1">
      <alignment horizontal="left" vertical="center" indent="1"/>
      <protection/>
    </xf>
    <xf numFmtId="0" fontId="20" fillId="0" borderId="10" xfId="57" applyFont="1" applyBorder="1" applyAlignment="1">
      <alignment horizontal="justify" vertical="center" wrapText="1"/>
      <protection/>
    </xf>
    <xf numFmtId="0" fontId="53" fillId="0" borderId="0" xfId="0" applyFont="1" applyAlignment="1">
      <alignment horizontal="right"/>
    </xf>
    <xf numFmtId="0" fontId="54" fillId="0" borderId="0" xfId="0" applyFont="1" applyAlignment="1">
      <alignment/>
    </xf>
    <xf numFmtId="0" fontId="55" fillId="0" borderId="0" xfId="0" applyFont="1" applyAlignment="1">
      <alignment horizontal="right"/>
    </xf>
    <xf numFmtId="0" fontId="53" fillId="0" borderId="11" xfId="0" applyFont="1" applyBorder="1" applyAlignment="1">
      <alignment horizontal="right"/>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4" xfId="0" applyFont="1" applyBorder="1" applyAlignment="1">
      <alignment horizontal="center"/>
    </xf>
    <xf numFmtId="0" fontId="53" fillId="0" borderId="0" xfId="0" applyFont="1" applyAlignment="1">
      <alignment/>
    </xf>
    <xf numFmtId="0" fontId="19" fillId="33" borderId="12"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24" fillId="0" borderId="11" xfId="0" applyFont="1" applyFill="1" applyBorder="1" applyAlignment="1">
      <alignment horizontal="center" vertical="center"/>
    </xf>
    <xf numFmtId="3" fontId="24" fillId="0" borderId="11" xfId="0" applyNumberFormat="1" applyFont="1" applyFill="1" applyBorder="1" applyAlignment="1">
      <alignment horizontal="center" vertical="center" wrapText="1"/>
    </xf>
    <xf numFmtId="0" fontId="25" fillId="34" borderId="12" xfId="0" applyFont="1" applyFill="1" applyBorder="1" applyAlignment="1">
      <alignment horizontal="center" vertical="center"/>
    </xf>
    <xf numFmtId="0" fontId="25" fillId="34" borderId="13" xfId="0" applyFont="1" applyFill="1" applyBorder="1" applyAlignment="1">
      <alignment vertical="center"/>
    </xf>
    <xf numFmtId="0" fontId="20" fillId="34" borderId="13" xfId="0" applyFont="1" applyFill="1" applyBorder="1" applyAlignment="1">
      <alignment vertical="center"/>
    </xf>
    <xf numFmtId="3" fontId="25" fillId="34" borderId="11" xfId="0" applyNumberFormat="1" applyFont="1" applyFill="1" applyBorder="1" applyAlignment="1">
      <alignment vertical="center"/>
    </xf>
    <xf numFmtId="3" fontId="25" fillId="34" borderId="15" xfId="0" applyNumberFormat="1" applyFont="1" applyFill="1" applyBorder="1" applyAlignment="1">
      <alignment vertical="center"/>
    </xf>
    <xf numFmtId="0" fontId="20" fillId="0" borderId="0" xfId="0" applyFont="1" applyAlignment="1">
      <alignment vertical="center"/>
    </xf>
    <xf numFmtId="0" fontId="20" fillId="0" borderId="16" xfId="0" applyFont="1" applyBorder="1" applyAlignment="1">
      <alignment vertical="center"/>
    </xf>
    <xf numFmtId="0" fontId="25" fillId="0" borderId="0" xfId="0" applyFont="1" applyBorder="1" applyAlignment="1">
      <alignment horizontal="center" vertical="center"/>
    </xf>
    <xf numFmtId="0" fontId="25" fillId="0" borderId="10" xfId="0" applyFont="1" applyBorder="1" applyAlignment="1">
      <alignment vertical="center"/>
    </xf>
    <xf numFmtId="0" fontId="20" fillId="0" borderId="10" xfId="0" applyFont="1" applyBorder="1" applyAlignment="1">
      <alignment vertical="center"/>
    </xf>
    <xf numFmtId="3" fontId="25" fillId="0" borderId="17" xfId="0" applyNumberFormat="1" applyFont="1" applyBorder="1" applyAlignment="1">
      <alignment vertical="center"/>
    </xf>
    <xf numFmtId="3" fontId="25" fillId="0" borderId="18" xfId="0" applyNumberFormat="1" applyFont="1" applyBorder="1" applyAlignment="1">
      <alignment vertical="center"/>
    </xf>
    <xf numFmtId="0" fontId="26" fillId="0" borderId="16" xfId="0" applyFont="1" applyBorder="1" applyAlignment="1">
      <alignment vertical="center"/>
    </xf>
    <xf numFmtId="0" fontId="26" fillId="0" borderId="0" xfId="0" applyFont="1" applyBorder="1" applyAlignment="1">
      <alignment vertical="center"/>
    </xf>
    <xf numFmtId="0" fontId="26" fillId="0" borderId="0" xfId="0" applyFont="1" applyBorder="1" applyAlignment="1">
      <alignment horizontal="center" vertical="center"/>
    </xf>
    <xf numFmtId="0" fontId="26" fillId="0" borderId="10" xfId="0" applyFont="1" applyBorder="1" applyAlignment="1">
      <alignment horizontal="left" vertical="center" wrapText="1"/>
    </xf>
    <xf numFmtId="0" fontId="26" fillId="0" borderId="19" xfId="0" applyFont="1" applyBorder="1" applyAlignment="1">
      <alignment horizontal="left" vertical="center" wrapText="1"/>
    </xf>
    <xf numFmtId="3" fontId="26" fillId="0" borderId="20" xfId="0" applyNumberFormat="1" applyFont="1" applyBorder="1" applyAlignment="1">
      <alignment vertical="center"/>
    </xf>
    <xf numFmtId="3" fontId="26" fillId="0" borderId="21" xfId="0" applyNumberFormat="1" applyFont="1" applyBorder="1" applyAlignment="1">
      <alignment vertical="center"/>
    </xf>
    <xf numFmtId="0" fontId="26" fillId="0" borderId="0" xfId="0" applyFont="1" applyAlignment="1">
      <alignment vertical="center"/>
    </xf>
    <xf numFmtId="0" fontId="26" fillId="0" borderId="0" xfId="0" applyFont="1" applyBorder="1" applyAlignment="1" quotePrefix="1">
      <alignment horizontal="center" vertical="center"/>
    </xf>
    <xf numFmtId="0" fontId="26" fillId="0" borderId="22" xfId="0" applyFont="1" applyBorder="1" applyAlignment="1">
      <alignment horizontal="left" vertical="center"/>
    </xf>
    <xf numFmtId="0" fontId="26" fillId="0" borderId="22" xfId="0" applyFont="1" applyBorder="1" applyAlignment="1">
      <alignment horizontal="left" vertical="center" wrapText="1"/>
    </xf>
    <xf numFmtId="0" fontId="26" fillId="0" borderId="22" xfId="0" applyFont="1" applyBorder="1" applyAlignment="1">
      <alignment vertical="center"/>
    </xf>
    <xf numFmtId="0" fontId="26" fillId="0" borderId="22" xfId="0" applyFont="1" applyBorder="1" applyAlignment="1" quotePrefix="1">
      <alignment vertical="center"/>
    </xf>
    <xf numFmtId="0" fontId="25" fillId="0" borderId="22" xfId="0" applyFont="1" applyBorder="1" applyAlignment="1">
      <alignment vertical="center"/>
    </xf>
    <xf numFmtId="0" fontId="20" fillId="0" borderId="22" xfId="0" applyFont="1" applyBorder="1" applyAlignment="1">
      <alignment vertical="center"/>
    </xf>
    <xf numFmtId="3" fontId="25" fillId="0" borderId="20" xfId="0" applyNumberFormat="1" applyFont="1" applyBorder="1" applyAlignment="1">
      <alignment vertical="center"/>
    </xf>
    <xf numFmtId="3" fontId="25" fillId="0" borderId="21" xfId="0" applyNumberFormat="1" applyFont="1" applyBorder="1" applyAlignment="1">
      <alignment vertical="center"/>
    </xf>
    <xf numFmtId="0" fontId="27" fillId="0" borderId="16" xfId="0" applyFont="1" applyBorder="1" applyAlignment="1">
      <alignment vertical="center"/>
    </xf>
    <xf numFmtId="0" fontId="24" fillId="0" borderId="0" xfId="0" applyFont="1" applyBorder="1" applyAlignment="1">
      <alignment horizontal="center" vertical="center"/>
    </xf>
    <xf numFmtId="0" fontId="26" fillId="0" borderId="23" xfId="0" applyFont="1" applyBorder="1" applyAlignment="1">
      <alignment horizontal="center" vertical="center"/>
    </xf>
    <xf numFmtId="0" fontId="27" fillId="0" borderId="22" xfId="0" applyFont="1" applyBorder="1" applyAlignment="1">
      <alignment vertical="center"/>
    </xf>
    <xf numFmtId="0" fontId="27" fillId="0" borderId="0" xfId="0" applyFont="1" applyAlignment="1">
      <alignment vertical="center"/>
    </xf>
    <xf numFmtId="0" fontId="26" fillId="0" borderId="22" xfId="0" applyFont="1" applyBorder="1" applyAlignment="1">
      <alignment horizontal="center" vertical="center"/>
    </xf>
    <xf numFmtId="0" fontId="26" fillId="0" borderId="10" xfId="0" applyFont="1" applyBorder="1" applyAlignment="1">
      <alignment vertical="center"/>
    </xf>
    <xf numFmtId="0" fontId="28" fillId="0" borderId="16" xfId="0" applyFont="1" applyBorder="1" applyAlignment="1">
      <alignment vertical="center"/>
    </xf>
    <xf numFmtId="0" fontId="28" fillId="0" borderId="0" xfId="0" applyFont="1" applyBorder="1" applyAlignment="1">
      <alignment vertical="center"/>
    </xf>
    <xf numFmtId="0" fontId="28" fillId="0" borderId="10" xfId="0" applyFont="1" applyBorder="1" applyAlignment="1" quotePrefix="1">
      <alignment horizontal="center" vertical="center"/>
    </xf>
    <xf numFmtId="0" fontId="28" fillId="0" borderId="10" xfId="0" applyFont="1" applyBorder="1" applyAlignment="1">
      <alignment vertical="center"/>
    </xf>
    <xf numFmtId="0" fontId="28" fillId="0" borderId="0" xfId="0" applyFont="1" applyAlignment="1">
      <alignment vertical="center"/>
    </xf>
    <xf numFmtId="0" fontId="25" fillId="0" borderId="0" xfId="0" applyFont="1" applyBorder="1" applyAlignment="1">
      <alignment horizontal="right" vertical="center"/>
    </xf>
    <xf numFmtId="0" fontId="25" fillId="0" borderId="10" xfId="0" applyFont="1" applyBorder="1" applyAlignment="1">
      <alignment horizontal="left" vertical="center"/>
    </xf>
    <xf numFmtId="0" fontId="25" fillId="0" borderId="22" xfId="0" applyFont="1" applyBorder="1" applyAlignment="1">
      <alignment horizontal="left" vertical="center"/>
    </xf>
    <xf numFmtId="0" fontId="20" fillId="0" borderId="10" xfId="0" applyFont="1" applyBorder="1" applyAlignment="1" quotePrefix="1">
      <alignment horizontal="center" vertical="center"/>
    </xf>
    <xf numFmtId="3" fontId="26" fillId="0" borderId="17" xfId="0" applyNumberFormat="1" applyFont="1" applyBorder="1" applyAlignment="1">
      <alignment vertical="center"/>
    </xf>
    <xf numFmtId="3" fontId="26" fillId="0" borderId="18" xfId="0" applyNumberFormat="1" applyFont="1" applyBorder="1" applyAlignment="1">
      <alignment vertical="center"/>
    </xf>
    <xf numFmtId="0" fontId="25" fillId="35" borderId="12" xfId="0" applyFont="1" applyFill="1" applyBorder="1" applyAlignment="1">
      <alignment horizontal="left" vertical="center"/>
    </xf>
    <xf numFmtId="0" fontId="25" fillId="35" borderId="13" xfId="0" applyFont="1" applyFill="1" applyBorder="1" applyAlignment="1">
      <alignment horizontal="left" vertical="center"/>
    </xf>
    <xf numFmtId="3" fontId="25" fillId="35" borderId="11" xfId="0" applyNumberFormat="1" applyFont="1" applyFill="1" applyBorder="1" applyAlignment="1">
      <alignment vertical="center"/>
    </xf>
    <xf numFmtId="3" fontId="25" fillId="35" borderId="15" xfId="0" applyNumberFormat="1" applyFont="1" applyFill="1" applyBorder="1" applyAlignment="1">
      <alignment vertical="center"/>
    </xf>
    <xf numFmtId="0" fontId="25" fillId="34" borderId="13" xfId="0" applyFont="1" applyFill="1" applyBorder="1" applyAlignment="1">
      <alignment horizontal="left" vertical="center" wrapText="1"/>
    </xf>
    <xf numFmtId="0" fontId="25" fillId="0" borderId="0" xfId="0" applyFont="1" applyAlignment="1">
      <alignment vertical="center"/>
    </xf>
    <xf numFmtId="0" fontId="25" fillId="0" borderId="16" xfId="0" applyFont="1" applyBorder="1" applyAlignment="1">
      <alignment vertical="center"/>
    </xf>
    <xf numFmtId="0" fontId="25" fillId="16" borderId="16" xfId="0" applyFont="1" applyFill="1" applyBorder="1" applyAlignment="1">
      <alignment horizontal="center" vertical="center"/>
    </xf>
    <xf numFmtId="0" fontId="25" fillId="16" borderId="0" xfId="0" applyFont="1" applyFill="1" applyBorder="1" applyAlignment="1">
      <alignment horizontal="center" vertical="center"/>
    </xf>
    <xf numFmtId="0" fontId="25" fillId="16" borderId="22" xfId="0" applyFont="1" applyFill="1" applyBorder="1" applyAlignment="1">
      <alignment vertical="center"/>
    </xf>
    <xf numFmtId="0" fontId="20" fillId="16" borderId="22" xfId="0" applyFont="1" applyFill="1" applyBorder="1" applyAlignment="1">
      <alignment vertical="center"/>
    </xf>
    <xf numFmtId="3" fontId="25" fillId="16" borderId="20" xfId="0" applyNumberFormat="1" applyFont="1" applyFill="1" applyBorder="1" applyAlignment="1">
      <alignment vertical="center"/>
    </xf>
    <xf numFmtId="3" fontId="25" fillId="16" borderId="21" xfId="0" applyNumberFormat="1" applyFont="1" applyFill="1" applyBorder="1" applyAlignment="1">
      <alignment vertical="center"/>
    </xf>
    <xf numFmtId="0" fontId="25" fillId="34" borderId="12" xfId="0" applyFont="1" applyFill="1" applyBorder="1" applyAlignment="1">
      <alignment horizontal="left" vertical="center"/>
    </xf>
    <xf numFmtId="0" fontId="25" fillId="34" borderId="13" xfId="0" applyFont="1" applyFill="1" applyBorder="1" applyAlignment="1">
      <alignment horizontal="left" vertical="center"/>
    </xf>
    <xf numFmtId="0" fontId="25" fillId="34" borderId="13" xfId="0" applyFont="1" applyFill="1" applyBorder="1" applyAlignment="1">
      <alignment vertical="center" wrapText="1"/>
    </xf>
    <xf numFmtId="0" fontId="25" fillId="35" borderId="12" xfId="0" applyFont="1" applyFill="1" applyBorder="1" applyAlignment="1">
      <alignment horizontal="left" vertical="center" wrapText="1"/>
    </xf>
    <xf numFmtId="0" fontId="25" fillId="35" borderId="13" xfId="0" applyFont="1" applyFill="1" applyBorder="1" applyAlignment="1">
      <alignment horizontal="left" vertical="center" wrapText="1"/>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5" fillId="34" borderId="12" xfId="0" applyFont="1" applyFill="1" applyBorder="1" applyAlignment="1">
      <alignment horizontal="center"/>
    </xf>
    <xf numFmtId="0" fontId="25" fillId="34" borderId="13" xfId="0" applyFont="1" applyFill="1" applyBorder="1" applyAlignment="1">
      <alignment/>
    </xf>
    <xf numFmtId="3" fontId="25" fillId="34" borderId="11" xfId="0" applyNumberFormat="1" applyFont="1" applyFill="1" applyBorder="1" applyAlignment="1">
      <alignment/>
    </xf>
    <xf numFmtId="0" fontId="56" fillId="0" borderId="0" xfId="0" applyFont="1" applyAlignment="1">
      <alignment/>
    </xf>
    <xf numFmtId="0" fontId="25" fillId="0" borderId="16" xfId="0" applyFont="1" applyBorder="1" applyAlignment="1">
      <alignment/>
    </xf>
    <xf numFmtId="0" fontId="25" fillId="0" borderId="0" xfId="0" applyFont="1" applyBorder="1" applyAlignment="1">
      <alignment horizontal="center"/>
    </xf>
    <xf numFmtId="0" fontId="25" fillId="0" borderId="22" xfId="0" applyFont="1" applyBorder="1" applyAlignment="1">
      <alignment/>
    </xf>
    <xf numFmtId="0" fontId="25" fillId="0" borderId="24" xfId="0" applyFont="1" applyBorder="1" applyAlignment="1">
      <alignment/>
    </xf>
    <xf numFmtId="3" fontId="25" fillId="0" borderId="20" xfId="0" applyNumberFormat="1" applyFont="1" applyBorder="1" applyAlignment="1">
      <alignment/>
    </xf>
    <xf numFmtId="0" fontId="25" fillId="0" borderId="10" xfId="0" applyFont="1" applyBorder="1" applyAlignment="1">
      <alignment/>
    </xf>
    <xf numFmtId="0" fontId="56" fillId="0" borderId="10" xfId="0" applyFont="1" applyBorder="1" applyAlignment="1">
      <alignment/>
    </xf>
    <xf numFmtId="0" fontId="25" fillId="0" borderId="19" xfId="0" applyFont="1" applyBorder="1" applyAlignment="1">
      <alignment/>
    </xf>
    <xf numFmtId="3" fontId="25" fillId="0" borderId="17" xfId="0" applyNumberFormat="1" applyFont="1" applyBorder="1" applyAlignment="1">
      <alignment/>
    </xf>
    <xf numFmtId="0" fontId="25" fillId="0" borderId="23" xfId="0" applyFont="1" applyBorder="1" applyAlignment="1">
      <alignment/>
    </xf>
    <xf numFmtId="0" fontId="56" fillId="0" borderId="23" xfId="0" applyFont="1" applyBorder="1" applyAlignment="1">
      <alignment/>
    </xf>
    <xf numFmtId="0" fontId="25" fillId="0" borderId="25" xfId="0" applyFont="1" applyBorder="1" applyAlignment="1">
      <alignment/>
    </xf>
    <xf numFmtId="3" fontId="25" fillId="0" borderId="26" xfId="0" applyNumberFormat="1" applyFont="1" applyBorder="1" applyAlignment="1">
      <alignment/>
    </xf>
    <xf numFmtId="0" fontId="26" fillId="0" borderId="16" xfId="0" applyFont="1" applyBorder="1" applyAlignment="1">
      <alignment/>
    </xf>
    <xf numFmtId="0" fontId="26" fillId="0" borderId="0" xfId="0" applyFont="1" applyBorder="1" applyAlignment="1">
      <alignment/>
    </xf>
    <xf numFmtId="0" fontId="26" fillId="0" borderId="10" xfId="0" applyFont="1" applyBorder="1" applyAlignment="1">
      <alignment horizontal="center"/>
    </xf>
    <xf numFmtId="0" fontId="26" fillId="0" borderId="10" xfId="0" applyFont="1" applyBorder="1" applyAlignment="1">
      <alignment/>
    </xf>
    <xf numFmtId="0" fontId="26" fillId="0" borderId="19" xfId="0" applyFont="1" applyBorder="1" applyAlignment="1">
      <alignment/>
    </xf>
    <xf numFmtId="3" fontId="26" fillId="0" borderId="17" xfId="0" applyNumberFormat="1" applyFont="1" applyBorder="1" applyAlignment="1">
      <alignment/>
    </xf>
    <xf numFmtId="0" fontId="57" fillId="0" borderId="0" xfId="0" applyFont="1" applyAlignment="1">
      <alignment/>
    </xf>
    <xf numFmtId="0" fontId="57" fillId="0" borderId="10" xfId="0" applyFont="1" applyBorder="1" applyAlignment="1">
      <alignment/>
    </xf>
    <xf numFmtId="0" fontId="26" fillId="0" borderId="23" xfId="0" applyFont="1" applyBorder="1" applyAlignment="1">
      <alignment/>
    </xf>
    <xf numFmtId="0" fontId="57" fillId="0" borderId="23" xfId="0" applyFont="1" applyBorder="1" applyAlignment="1">
      <alignment/>
    </xf>
    <xf numFmtId="0" fontId="26" fillId="0" borderId="25" xfId="0" applyFont="1" applyBorder="1" applyAlignment="1">
      <alignment/>
    </xf>
    <xf numFmtId="3" fontId="26" fillId="0" borderId="26" xfId="0" applyNumberFormat="1" applyFont="1" applyBorder="1" applyAlignment="1">
      <alignment/>
    </xf>
    <xf numFmtId="0" fontId="56" fillId="34" borderId="13" xfId="0" applyFont="1" applyFill="1" applyBorder="1" applyAlignment="1">
      <alignment/>
    </xf>
    <xf numFmtId="0" fontId="26" fillId="0" borderId="0" xfId="0" applyFont="1" applyBorder="1" applyAlignment="1">
      <alignment horizontal="center"/>
    </xf>
    <xf numFmtId="0" fontId="25" fillId="35" borderId="13" xfId="0" applyFont="1" applyFill="1" applyBorder="1" applyAlignment="1">
      <alignment vertical="center"/>
    </xf>
    <xf numFmtId="0" fontId="25" fillId="35" borderId="13" xfId="0" applyFont="1" applyFill="1" applyBorder="1" applyAlignment="1">
      <alignment/>
    </xf>
    <xf numFmtId="0" fontId="20" fillId="35" borderId="13" xfId="0" applyFont="1" applyFill="1" applyBorder="1" applyAlignment="1">
      <alignment/>
    </xf>
    <xf numFmtId="0" fontId="58" fillId="0" borderId="0" xfId="0" applyFont="1" applyAlignment="1">
      <alignment/>
    </xf>
    <xf numFmtId="16" fontId="25" fillId="0" borderId="0" xfId="0" applyNumberFormat="1" applyFont="1" applyBorder="1" applyAlignment="1">
      <alignment horizontal="center"/>
    </xf>
    <xf numFmtId="0" fontId="25" fillId="0" borderId="27" xfId="0" applyFont="1" applyBorder="1" applyAlignment="1">
      <alignment/>
    </xf>
    <xf numFmtId="0" fontId="25" fillId="0" borderId="28" xfId="0" applyFont="1" applyBorder="1" applyAlignment="1">
      <alignment/>
    </xf>
    <xf numFmtId="3" fontId="25" fillId="0" borderId="29" xfId="0" applyNumberFormat="1" applyFont="1" applyBorder="1" applyAlignment="1">
      <alignment/>
    </xf>
    <xf numFmtId="0" fontId="26" fillId="0" borderId="10" xfId="0" applyFont="1" applyBorder="1" applyAlignment="1" quotePrefix="1">
      <alignment horizontal="center" vertical="center"/>
    </xf>
    <xf numFmtId="0" fontId="25" fillId="16" borderId="12" xfId="0" applyFont="1" applyFill="1" applyBorder="1" applyAlignment="1">
      <alignment horizontal="center" vertical="center"/>
    </xf>
    <xf numFmtId="0" fontId="25" fillId="16" borderId="13" xfId="0" applyFont="1" applyFill="1" applyBorder="1" applyAlignment="1">
      <alignment horizontal="center" vertical="center"/>
    </xf>
    <xf numFmtId="0" fontId="25" fillId="16" borderId="13" xfId="0" applyFont="1" applyFill="1" applyBorder="1" applyAlignment="1">
      <alignment vertical="center"/>
    </xf>
    <xf numFmtId="0" fontId="20" fillId="16" borderId="13" xfId="0" applyFont="1" applyFill="1" applyBorder="1" applyAlignment="1">
      <alignment vertical="center"/>
    </xf>
    <xf numFmtId="3" fontId="25" fillId="16" borderId="11" xfId="0" applyNumberFormat="1" applyFont="1" applyFill="1" applyBorder="1" applyAlignment="1">
      <alignment vertical="center"/>
    </xf>
    <xf numFmtId="3" fontId="25" fillId="16" borderId="15" xfId="0" applyNumberFormat="1" applyFont="1" applyFill="1" applyBorder="1" applyAlignment="1">
      <alignment vertical="center"/>
    </xf>
    <xf numFmtId="0" fontId="25" fillId="34" borderId="14" xfId="0" applyFont="1" applyFill="1" applyBorder="1" applyAlignment="1">
      <alignment/>
    </xf>
    <xf numFmtId="0" fontId="25" fillId="35" borderId="30" xfId="0" applyFont="1" applyFill="1" applyBorder="1" applyAlignment="1">
      <alignment horizontal="left" vertical="center"/>
    </xf>
    <xf numFmtId="0" fontId="25" fillId="35" borderId="31" xfId="0" applyFont="1" applyFill="1" applyBorder="1" applyAlignment="1">
      <alignment/>
    </xf>
    <xf numFmtId="0" fontId="20" fillId="35" borderId="31" xfId="0" applyFont="1" applyFill="1" applyBorder="1" applyAlignment="1">
      <alignment/>
    </xf>
    <xf numFmtId="3" fontId="25" fillId="35" borderId="32" xfId="0" applyNumberFormat="1" applyFont="1" applyFill="1" applyBorder="1" applyAlignment="1">
      <alignment vertical="center"/>
    </xf>
    <xf numFmtId="0" fontId="54" fillId="0" borderId="12" xfId="0" applyFont="1" applyBorder="1" applyAlignment="1">
      <alignment horizontal="center"/>
    </xf>
    <xf numFmtId="0" fontId="54" fillId="0" borderId="13" xfId="0" applyFont="1" applyBorder="1" applyAlignment="1">
      <alignment horizontal="center"/>
    </xf>
    <xf numFmtId="0" fontId="54" fillId="0" borderId="14" xfId="0" applyFont="1" applyBorder="1" applyAlignment="1">
      <alignment horizontal="center"/>
    </xf>
    <xf numFmtId="0" fontId="59" fillId="16" borderId="11" xfId="0" applyFont="1" applyFill="1" applyBorder="1" applyAlignment="1">
      <alignment horizontal="left" vertical="center"/>
    </xf>
    <xf numFmtId="3" fontId="59" fillId="16" borderId="11" xfId="0" applyNumberFormat="1" applyFont="1" applyFill="1" applyBorder="1" applyAlignment="1">
      <alignment vertical="center"/>
    </xf>
    <xf numFmtId="0" fontId="54" fillId="0" borderId="12" xfId="0" applyFont="1" applyBorder="1" applyAlignment="1">
      <alignment horizontal="left" indent="3"/>
    </xf>
    <xf numFmtId="0" fontId="54" fillId="0" borderId="13" xfId="0" applyFont="1" applyBorder="1" applyAlignment="1">
      <alignment horizontal="left" indent="3"/>
    </xf>
    <xf numFmtId="0" fontId="54" fillId="0" borderId="14" xfId="0" applyFont="1" applyBorder="1" applyAlignment="1">
      <alignment horizontal="left" indent="3"/>
    </xf>
    <xf numFmtId="0" fontId="54" fillId="0" borderId="11" xfId="0" applyFont="1" applyBorder="1" applyAlignment="1">
      <alignment/>
    </xf>
    <xf numFmtId="0" fontId="54" fillId="0" borderId="11" xfId="0" applyFont="1" applyBorder="1" applyAlignment="1">
      <alignment horizontal="left" indent="3"/>
    </xf>
    <xf numFmtId="3" fontId="54" fillId="0" borderId="11" xfId="0" applyNumberFormat="1" applyFont="1" applyBorder="1" applyAlignment="1">
      <alignment/>
    </xf>
    <xf numFmtId="0" fontId="56" fillId="16" borderId="11" xfId="0" applyFont="1" applyFill="1" applyBorder="1" applyAlignment="1">
      <alignment horizontal="left" vertical="center"/>
    </xf>
    <xf numFmtId="3" fontId="56" fillId="16" borderId="11" xfId="0" applyNumberFormat="1" applyFont="1" applyFill="1" applyBorder="1" applyAlignment="1">
      <alignment vertical="center"/>
    </xf>
    <xf numFmtId="0" fontId="54" fillId="0" borderId="11" xfId="0" applyFont="1" applyBorder="1" applyAlignment="1">
      <alignment/>
    </xf>
    <xf numFmtId="0" fontId="54" fillId="0" borderId="11" xfId="0" applyFont="1" applyBorder="1" applyAlignment="1">
      <alignment horizontal="center"/>
    </xf>
    <xf numFmtId="3" fontId="59" fillId="16" borderId="12" xfId="0" applyNumberFormat="1" applyFont="1" applyFill="1" applyBorder="1" applyAlignment="1">
      <alignment horizontal="right" vertical="center"/>
    </xf>
    <xf numFmtId="3" fontId="59" fillId="16" borderId="13" xfId="0" applyNumberFormat="1" applyFont="1" applyFill="1" applyBorder="1" applyAlignment="1">
      <alignment horizontal="right" vertical="center"/>
    </xf>
    <xf numFmtId="3" fontId="59" fillId="16" borderId="14" xfId="0" applyNumberFormat="1" applyFont="1" applyFill="1" applyBorder="1" applyAlignment="1">
      <alignment horizontal="right" vertical="center"/>
    </xf>
    <xf numFmtId="0" fontId="54" fillId="0" borderId="11" xfId="0" applyFont="1" applyBorder="1" applyAlignment="1">
      <alignment horizontal="left" vertical="center"/>
    </xf>
    <xf numFmtId="3" fontId="54" fillId="0" borderId="12" xfId="0" applyNumberFormat="1"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3" fontId="54" fillId="0" borderId="13" xfId="0" applyNumberFormat="1" applyFont="1" applyBorder="1" applyAlignment="1">
      <alignment horizontal="right" vertical="center"/>
    </xf>
    <xf numFmtId="0" fontId="54" fillId="0" borderId="14" xfId="0" applyFont="1" applyBorder="1" applyAlignment="1">
      <alignment horizontal="right" vertical="center"/>
    </xf>
    <xf numFmtId="0" fontId="19" fillId="33" borderId="13" xfId="0" applyFont="1" applyFill="1" applyBorder="1" applyAlignment="1">
      <alignment horizontal="center" vertical="center" wrapText="1"/>
    </xf>
    <xf numFmtId="0" fontId="19" fillId="33" borderId="0" xfId="0" applyFont="1" applyFill="1" applyBorder="1" applyAlignment="1">
      <alignment vertical="center"/>
    </xf>
    <xf numFmtId="3" fontId="33" fillId="0" borderId="11" xfId="0" applyNumberFormat="1" applyFont="1" applyFill="1" applyBorder="1" applyAlignment="1">
      <alignment horizontal="center" vertical="center" wrapText="1"/>
    </xf>
    <xf numFmtId="3" fontId="33" fillId="0" borderId="14" xfId="0" applyNumberFormat="1" applyFont="1" applyFill="1" applyBorder="1" applyAlignment="1">
      <alignment horizontal="center" vertical="center" wrapText="1"/>
    </xf>
    <xf numFmtId="0" fontId="20" fillId="34" borderId="14" xfId="0" applyFont="1" applyFill="1" applyBorder="1" applyAlignment="1">
      <alignment vertical="center"/>
    </xf>
    <xf numFmtId="3" fontId="25" fillId="34" borderId="14" xfId="0" applyNumberFormat="1" applyFont="1" applyFill="1" applyBorder="1" applyAlignment="1">
      <alignment vertical="center"/>
    </xf>
    <xf numFmtId="0" fontId="20" fillId="0" borderId="19" xfId="0" applyFont="1" applyBorder="1" applyAlignment="1">
      <alignment vertical="center"/>
    </xf>
    <xf numFmtId="3" fontId="25" fillId="0" borderId="19" xfId="0" applyNumberFormat="1" applyFont="1" applyBorder="1" applyAlignment="1">
      <alignment vertical="center"/>
    </xf>
    <xf numFmtId="3" fontId="26" fillId="0" borderId="24" xfId="0" applyNumberFormat="1" applyFont="1" applyBorder="1" applyAlignment="1">
      <alignment vertical="center"/>
    </xf>
    <xf numFmtId="0" fontId="26" fillId="0" borderId="24" xfId="0" applyFont="1" applyBorder="1" applyAlignment="1">
      <alignment horizontal="left" vertical="center" wrapText="1"/>
    </xf>
    <xf numFmtId="0" fontId="26" fillId="0" borderId="24" xfId="0" applyFont="1" applyBorder="1" applyAlignment="1">
      <alignment vertical="center"/>
    </xf>
    <xf numFmtId="0" fontId="20" fillId="0" borderId="24" xfId="0" applyFont="1" applyBorder="1" applyAlignment="1">
      <alignment vertical="center"/>
    </xf>
    <xf numFmtId="3" fontId="25" fillId="0" borderId="24" xfId="0" applyNumberFormat="1" applyFont="1" applyBorder="1" applyAlignment="1">
      <alignment vertical="center"/>
    </xf>
    <xf numFmtId="0" fontId="27" fillId="0" borderId="24" xfId="0" applyFont="1" applyBorder="1" applyAlignment="1">
      <alignment vertical="center"/>
    </xf>
    <xf numFmtId="0" fontId="26" fillId="0" borderId="19" xfId="0" applyFont="1" applyBorder="1" applyAlignment="1">
      <alignment vertical="center"/>
    </xf>
    <xf numFmtId="0" fontId="28" fillId="0" borderId="19" xfId="0" applyFont="1" applyBorder="1" applyAlignment="1">
      <alignment vertical="center"/>
    </xf>
    <xf numFmtId="0" fontId="25" fillId="34" borderId="14" xfId="0" applyFont="1" applyFill="1" applyBorder="1" applyAlignment="1">
      <alignment vertical="center"/>
    </xf>
    <xf numFmtId="3" fontId="26" fillId="0" borderId="19" xfId="0" applyNumberFormat="1" applyFont="1" applyBorder="1" applyAlignment="1">
      <alignment vertical="center"/>
    </xf>
    <xf numFmtId="0" fontId="25" fillId="35" borderId="14" xfId="0" applyFont="1" applyFill="1" applyBorder="1" applyAlignment="1">
      <alignment horizontal="left" vertical="center"/>
    </xf>
    <xf numFmtId="3" fontId="25" fillId="35" borderId="14" xfId="0" applyNumberFormat="1" applyFont="1" applyFill="1" applyBorder="1" applyAlignment="1">
      <alignment vertical="center"/>
    </xf>
    <xf numFmtId="0" fontId="25" fillId="34" borderId="14" xfId="0" applyFont="1" applyFill="1" applyBorder="1" applyAlignment="1">
      <alignment horizontal="left" vertical="center" wrapText="1"/>
    </xf>
    <xf numFmtId="0" fontId="25" fillId="0" borderId="24" xfId="0" applyFont="1" applyBorder="1" applyAlignment="1">
      <alignment vertical="center"/>
    </xf>
    <xf numFmtId="0" fontId="20" fillId="16" borderId="24" xfId="0" applyFont="1" applyFill="1" applyBorder="1" applyAlignment="1">
      <alignment vertical="center"/>
    </xf>
    <xf numFmtId="3" fontId="25" fillId="16" borderId="24" xfId="0" applyNumberFormat="1" applyFont="1" applyFill="1" applyBorder="1" applyAlignment="1">
      <alignment vertical="center"/>
    </xf>
    <xf numFmtId="0" fontId="25" fillId="34" borderId="14" xfId="0" applyFont="1" applyFill="1" applyBorder="1" applyAlignment="1">
      <alignment vertical="center" wrapText="1"/>
    </xf>
    <xf numFmtId="0" fontId="25" fillId="35" borderId="14" xfId="0" applyFont="1" applyFill="1" applyBorder="1" applyAlignment="1">
      <alignment horizontal="left" vertical="center" wrapText="1"/>
    </xf>
    <xf numFmtId="0" fontId="24" fillId="0" borderId="12"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5" fillId="0" borderId="33" xfId="0" applyFont="1" applyBorder="1" applyAlignment="1">
      <alignment/>
    </xf>
    <xf numFmtId="16" fontId="25" fillId="0" borderId="34" xfId="0" applyNumberFormat="1" applyFont="1" applyBorder="1" applyAlignment="1">
      <alignment horizontal="center"/>
    </xf>
    <xf numFmtId="3" fontId="25" fillId="0" borderId="28" xfId="0" applyNumberFormat="1" applyFont="1" applyBorder="1" applyAlignment="1">
      <alignment/>
    </xf>
    <xf numFmtId="0" fontId="20" fillId="16" borderId="14" xfId="0" applyFont="1" applyFill="1" applyBorder="1" applyAlignment="1">
      <alignment vertical="center"/>
    </xf>
    <xf numFmtId="3" fontId="25" fillId="16" borderId="14" xfId="0" applyNumberFormat="1" applyFont="1" applyFill="1" applyBorder="1" applyAlignment="1">
      <alignment vertical="center"/>
    </xf>
    <xf numFmtId="3" fontId="25" fillId="34" borderId="14" xfId="0" applyNumberFormat="1" applyFont="1" applyFill="1" applyBorder="1" applyAlignment="1">
      <alignment/>
    </xf>
    <xf numFmtId="0" fontId="20" fillId="35" borderId="35" xfId="0" applyFont="1" applyFill="1" applyBorder="1" applyAlignment="1">
      <alignment/>
    </xf>
    <xf numFmtId="3" fontId="25" fillId="35" borderId="35" xfId="0" applyNumberFormat="1" applyFont="1" applyFill="1" applyBorder="1" applyAlignment="1">
      <alignment vertical="center"/>
    </xf>
    <xf numFmtId="0" fontId="59" fillId="0" borderId="11" xfId="0" applyFont="1" applyBorder="1" applyAlignment="1">
      <alignment horizontal="center"/>
    </xf>
    <xf numFmtId="3" fontId="33" fillId="0" borderId="11" xfId="0" applyNumberFormat="1" applyFont="1" applyFill="1" applyBorder="1" applyAlignment="1" quotePrefix="1">
      <alignment horizontal="center" vertical="center" wrapText="1"/>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3" fontId="24" fillId="34" borderId="14" xfId="0" applyNumberFormat="1" applyFont="1" applyFill="1" applyBorder="1" applyAlignment="1">
      <alignment vertical="center"/>
    </xf>
    <xf numFmtId="3" fontId="24" fillId="0" borderId="19" xfId="0" applyNumberFormat="1" applyFont="1" applyBorder="1" applyAlignment="1">
      <alignment vertical="center"/>
    </xf>
    <xf numFmtId="3" fontId="24" fillId="0" borderId="24" xfId="0" applyNumberFormat="1" applyFont="1" applyBorder="1" applyAlignment="1">
      <alignment vertical="center"/>
    </xf>
    <xf numFmtId="3" fontId="24" fillId="35" borderId="14" xfId="0" applyNumberFormat="1" applyFont="1" applyFill="1" applyBorder="1" applyAlignment="1">
      <alignment vertical="center"/>
    </xf>
    <xf numFmtId="3" fontId="24" fillId="16" borderId="24" xfId="0" applyNumberFormat="1" applyFont="1" applyFill="1" applyBorder="1" applyAlignment="1">
      <alignment vertical="center"/>
    </xf>
    <xf numFmtId="3" fontId="24" fillId="35" borderId="11" xfId="0" applyNumberFormat="1" applyFont="1" applyFill="1" applyBorder="1" applyAlignment="1">
      <alignment vertical="center"/>
    </xf>
    <xf numFmtId="3" fontId="24" fillId="34" borderId="11" xfId="0" applyNumberFormat="1" applyFont="1" applyFill="1" applyBorder="1" applyAlignment="1">
      <alignment/>
    </xf>
    <xf numFmtId="3" fontId="24" fillId="0" borderId="20" xfId="0" applyNumberFormat="1" applyFont="1" applyBorder="1" applyAlignment="1">
      <alignment/>
    </xf>
    <xf numFmtId="3" fontId="24" fillId="0" borderId="17" xfId="0" applyNumberFormat="1" applyFont="1" applyBorder="1" applyAlignment="1">
      <alignment/>
    </xf>
    <xf numFmtId="3" fontId="24" fillId="0" borderId="26" xfId="0" applyNumberFormat="1" applyFont="1" applyBorder="1" applyAlignment="1">
      <alignment/>
    </xf>
    <xf numFmtId="3" fontId="24" fillId="0" borderId="29" xfId="0" applyNumberFormat="1" applyFont="1" applyBorder="1" applyAlignment="1">
      <alignment/>
    </xf>
    <xf numFmtId="3" fontId="24" fillId="16" borderId="14" xfId="0" applyNumberFormat="1" applyFont="1" applyFill="1" applyBorder="1" applyAlignment="1">
      <alignment vertical="center"/>
    </xf>
    <xf numFmtId="3" fontId="24" fillId="35" borderId="32" xfId="0" applyNumberFormat="1" applyFont="1" applyFill="1" applyBorder="1" applyAlignment="1">
      <alignment vertical="center"/>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4" xfId="0" applyFont="1" applyFill="1" applyBorder="1" applyAlignment="1">
      <alignment horizontal="center" vertical="center"/>
    </xf>
    <xf numFmtId="0" fontId="53" fillId="0" borderId="14" xfId="0" applyFont="1" applyBorder="1" applyAlignment="1">
      <alignment horizontal="center"/>
    </xf>
    <xf numFmtId="0" fontId="34" fillId="33" borderId="12" xfId="0" applyFont="1" applyFill="1" applyBorder="1" applyAlignment="1">
      <alignment horizontal="center" vertical="center" wrapText="1"/>
    </xf>
    <xf numFmtId="0" fontId="34" fillId="33" borderId="13" xfId="0" applyFont="1" applyFill="1" applyBorder="1" applyAlignment="1">
      <alignment horizontal="center" vertical="center" wrapText="1"/>
    </xf>
    <xf numFmtId="0" fontId="34" fillId="33" borderId="14" xfId="0" applyFont="1" applyFill="1" applyBorder="1" applyAlignment="1">
      <alignment horizontal="center" vertical="center" wrapText="1"/>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6" xfId="0" applyFont="1" applyFill="1" applyBorder="1" applyAlignment="1">
      <alignment horizontal="center" vertical="center"/>
    </xf>
    <xf numFmtId="0" fontId="56" fillId="0" borderId="12" xfId="0" applyFont="1" applyBorder="1" applyAlignment="1">
      <alignment horizontal="center"/>
    </xf>
    <xf numFmtId="0" fontId="56" fillId="0" borderId="13" xfId="0" applyFont="1" applyBorder="1" applyAlignment="1">
      <alignment horizontal="center"/>
    </xf>
    <xf numFmtId="3" fontId="24" fillId="0" borderId="37" xfId="0" applyNumberFormat="1" applyFont="1" applyFill="1" applyBorder="1" applyAlignment="1">
      <alignment horizontal="center" vertical="center" wrapText="1"/>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5" xfId="0" applyFont="1" applyFill="1" applyBorder="1" applyAlignment="1">
      <alignment horizontal="center" vertical="center"/>
    </xf>
    <xf numFmtId="3" fontId="26" fillId="8" borderId="11" xfId="0" applyNumberFormat="1" applyFont="1" applyFill="1" applyBorder="1" applyAlignment="1">
      <alignment horizontal="center" vertical="center" wrapText="1"/>
    </xf>
    <xf numFmtId="3" fontId="24" fillId="0" borderId="35" xfId="0" applyNumberFormat="1" applyFont="1" applyFill="1" applyBorder="1" applyAlignment="1">
      <alignment horizontal="center" vertical="center" wrapText="1"/>
    </xf>
    <xf numFmtId="3" fontId="24" fillId="0" borderId="32" xfId="0" applyNumberFormat="1" applyFont="1" applyFill="1" applyBorder="1" applyAlignment="1">
      <alignment horizontal="center" vertical="center" wrapText="1"/>
    </xf>
    <xf numFmtId="3" fontId="24" fillId="0" borderId="31" xfId="0" applyNumberFormat="1" applyFont="1" applyFill="1" applyBorder="1" applyAlignment="1">
      <alignment horizontal="center" vertical="center" wrapText="1"/>
    </xf>
    <xf numFmtId="3" fontId="24" fillId="0" borderId="14" xfId="0" applyNumberFormat="1" applyFont="1" applyFill="1" applyBorder="1" applyAlignment="1">
      <alignment horizontal="center" vertical="center" wrapText="1"/>
    </xf>
    <xf numFmtId="3" fontId="26" fillId="8" borderId="12" xfId="0" applyNumberFormat="1" applyFont="1" applyFill="1" applyBorder="1" applyAlignment="1">
      <alignment horizontal="center" vertical="center" wrapText="1"/>
    </xf>
    <xf numFmtId="3" fontId="24" fillId="0" borderId="32" xfId="0" applyNumberFormat="1" applyFont="1" applyFill="1" applyBorder="1" applyAlignment="1">
      <alignment horizontal="center" vertical="center" wrapText="1"/>
    </xf>
    <xf numFmtId="3" fontId="26" fillId="8" borderId="11" xfId="0" applyNumberFormat="1" applyFont="1" applyFill="1" applyBorder="1" applyAlignment="1">
      <alignment horizontal="right" vertical="center" wrapText="1"/>
    </xf>
    <xf numFmtId="3" fontId="24" fillId="34" borderId="13" xfId="0" applyNumberFormat="1" applyFont="1" applyFill="1" applyBorder="1" applyAlignment="1">
      <alignment/>
    </xf>
    <xf numFmtId="3" fontId="24" fillId="0" borderId="24" xfId="0" applyNumberFormat="1" applyFont="1" applyBorder="1" applyAlignment="1">
      <alignment/>
    </xf>
    <xf numFmtId="3" fontId="24" fillId="0" borderId="19" xfId="0" applyNumberFormat="1" applyFont="1" applyBorder="1" applyAlignment="1">
      <alignment/>
    </xf>
    <xf numFmtId="3" fontId="24" fillId="0" borderId="25" xfId="0" applyNumberFormat="1" applyFont="1" applyBorder="1" applyAlignment="1">
      <alignment/>
    </xf>
    <xf numFmtId="3" fontId="26" fillId="0" borderId="19" xfId="0" applyNumberFormat="1" applyFont="1" applyBorder="1" applyAlignment="1">
      <alignment/>
    </xf>
    <xf numFmtId="3" fontId="26" fillId="0" borderId="25" xfId="0" applyNumberFormat="1" applyFont="1" applyBorder="1" applyAlignment="1">
      <alignment/>
    </xf>
    <xf numFmtId="3" fontId="24" fillId="35" borderId="13" xfId="0" applyNumberFormat="1" applyFont="1" applyFill="1" applyBorder="1" applyAlignment="1">
      <alignment vertical="center"/>
    </xf>
    <xf numFmtId="3" fontId="24" fillId="0" borderId="28" xfId="0" applyNumberFormat="1" applyFont="1" applyBorder="1" applyAlignment="1">
      <alignment/>
    </xf>
    <xf numFmtId="3" fontId="24" fillId="16" borderId="11" xfId="0" applyNumberFormat="1" applyFont="1" applyFill="1" applyBorder="1" applyAlignment="1">
      <alignment vertical="center"/>
    </xf>
    <xf numFmtId="3" fontId="24" fillId="34" borderId="14" xfId="0" applyNumberFormat="1" applyFont="1" applyFill="1" applyBorder="1" applyAlignment="1">
      <alignment/>
    </xf>
    <xf numFmtId="3" fontId="24" fillId="35" borderId="31" xfId="0" applyNumberFormat="1" applyFont="1" applyFill="1" applyBorder="1" applyAlignment="1">
      <alignment vertical="center"/>
    </xf>
    <xf numFmtId="0" fontId="18" fillId="0" borderId="0" xfId="56" applyFont="1" applyAlignment="1">
      <alignment horizontal="right" vertical="center"/>
      <protection/>
    </xf>
    <xf numFmtId="0" fontId="18" fillId="0" borderId="0" xfId="56" applyAlignment="1">
      <alignment vertical="center"/>
      <protection/>
    </xf>
    <xf numFmtId="0" fontId="18" fillId="0" borderId="0" xfId="56" applyAlignment="1">
      <alignment horizontal="right" vertical="center"/>
      <protection/>
    </xf>
    <xf numFmtId="0" fontId="25" fillId="0" borderId="0" xfId="56" applyFont="1" applyAlignment="1">
      <alignment horizontal="center" vertical="center"/>
      <protection/>
    </xf>
    <xf numFmtId="0" fontId="25" fillId="0" borderId="0" xfId="56" applyFont="1" applyAlignment="1">
      <alignment horizontal="center" vertical="center"/>
      <protection/>
    </xf>
    <xf numFmtId="0" fontId="18" fillId="0" borderId="0" xfId="56" applyFont="1" applyAlignment="1">
      <alignment horizontal="right"/>
      <protection/>
    </xf>
    <xf numFmtId="0" fontId="18" fillId="0" borderId="37" xfId="56" applyFont="1" applyBorder="1" applyAlignment="1">
      <alignment vertical="center"/>
      <protection/>
    </xf>
    <xf numFmtId="0" fontId="33" fillId="0" borderId="12" xfId="56" applyFont="1" applyBorder="1" applyAlignment="1">
      <alignment horizontal="center" vertical="center"/>
      <protection/>
    </xf>
    <xf numFmtId="0" fontId="33" fillId="0" borderId="13" xfId="56" applyFont="1" applyBorder="1" applyAlignment="1">
      <alignment horizontal="center" vertical="center"/>
      <protection/>
    </xf>
    <xf numFmtId="0" fontId="33" fillId="0" borderId="15" xfId="56" applyFont="1" applyBorder="1" applyAlignment="1">
      <alignment horizontal="center"/>
      <protection/>
    </xf>
    <xf numFmtId="0" fontId="18" fillId="0" borderId="38" xfId="56" applyFont="1" applyBorder="1" applyAlignment="1">
      <alignment vertical="center"/>
      <protection/>
    </xf>
    <xf numFmtId="0" fontId="24" fillId="35" borderId="33" xfId="56" applyFont="1" applyFill="1" applyBorder="1" applyAlignment="1">
      <alignment horizontal="center" vertical="center"/>
      <protection/>
    </xf>
    <xf numFmtId="0" fontId="24" fillId="36" borderId="34" xfId="56" applyFont="1" applyFill="1" applyBorder="1" applyAlignment="1">
      <alignment horizontal="center" vertical="center"/>
      <protection/>
    </xf>
    <xf numFmtId="0" fontId="33" fillId="36" borderId="39" xfId="56" applyFont="1" applyFill="1" applyBorder="1" applyAlignment="1">
      <alignment horizontal="center" vertical="center" wrapText="1"/>
      <protection/>
    </xf>
    <xf numFmtId="0" fontId="18" fillId="0" borderId="32" xfId="56" applyFont="1" applyBorder="1" applyAlignment="1">
      <alignment vertical="center"/>
      <protection/>
    </xf>
    <xf numFmtId="0" fontId="24" fillId="35" borderId="30" xfId="56" applyFont="1" applyFill="1" applyBorder="1" applyAlignment="1">
      <alignment horizontal="center" vertical="center"/>
      <protection/>
    </xf>
    <xf numFmtId="0" fontId="24" fillId="36" borderId="31" xfId="56" applyFont="1" applyFill="1" applyBorder="1" applyAlignment="1">
      <alignment horizontal="center" vertical="center"/>
      <protection/>
    </xf>
    <xf numFmtId="0" fontId="33" fillId="36" borderId="40" xfId="56" applyFont="1" applyFill="1" applyBorder="1" applyAlignment="1">
      <alignment horizontal="center" vertical="center" wrapText="1"/>
      <protection/>
    </xf>
    <xf numFmtId="0" fontId="18" fillId="0" borderId="20" xfId="56" applyFont="1" applyBorder="1" applyAlignment="1">
      <alignment horizontal="right" vertical="center"/>
      <protection/>
    </xf>
    <xf numFmtId="0" fontId="33" fillId="0" borderId="22" xfId="56" applyFont="1" applyBorder="1" applyAlignment="1">
      <alignment horizontal="left" vertical="center"/>
      <protection/>
    </xf>
    <xf numFmtId="164" fontId="33" fillId="0" borderId="21" xfId="56" applyNumberFormat="1" applyFont="1" applyBorder="1" applyAlignment="1">
      <alignment vertical="center"/>
      <protection/>
    </xf>
    <xf numFmtId="0" fontId="33" fillId="0" borderId="0" xfId="56" applyFont="1" applyAlignment="1">
      <alignment vertical="center"/>
      <protection/>
    </xf>
    <xf numFmtId="0" fontId="18" fillId="0" borderId="17" xfId="56" applyFont="1" applyBorder="1" applyAlignment="1">
      <alignment horizontal="right" vertical="center"/>
      <protection/>
    </xf>
    <xf numFmtId="0" fontId="18" fillId="0" borderId="41" xfId="56" applyFont="1" applyBorder="1" applyAlignment="1" quotePrefix="1">
      <alignment horizontal="center" vertical="center"/>
      <protection/>
    </xf>
    <xf numFmtId="0" fontId="18" fillId="0" borderId="42" xfId="56" applyFont="1" applyBorder="1" applyAlignment="1">
      <alignment vertical="center"/>
      <protection/>
    </xf>
    <xf numFmtId="164" fontId="18" fillId="0" borderId="18" xfId="48" applyNumberFormat="1" applyFont="1" applyBorder="1" applyAlignment="1">
      <alignment vertical="center"/>
    </xf>
    <xf numFmtId="0" fontId="18" fillId="0" borderId="43" xfId="56" applyFont="1" applyBorder="1" applyAlignment="1" quotePrefix="1">
      <alignment horizontal="center" vertical="center"/>
      <protection/>
    </xf>
    <xf numFmtId="0" fontId="18" fillId="0" borderId="43" xfId="56" applyFont="1" applyBorder="1" applyAlignment="1">
      <alignment vertical="center"/>
      <protection/>
    </xf>
    <xf numFmtId="0" fontId="18" fillId="0" borderId="44" xfId="56" applyFont="1" applyBorder="1" applyAlignment="1" quotePrefix="1">
      <alignment horizontal="center" vertical="center"/>
      <protection/>
    </xf>
    <xf numFmtId="0" fontId="18" fillId="0" borderId="10" xfId="56" applyFont="1" applyBorder="1" applyAlignment="1">
      <alignment vertical="center"/>
      <protection/>
    </xf>
    <xf numFmtId="0" fontId="18" fillId="0" borderId="10" xfId="56" applyFont="1" applyBorder="1" applyAlignment="1">
      <alignment vertical="center" wrapText="1"/>
      <protection/>
    </xf>
    <xf numFmtId="0" fontId="33" fillId="0" borderId="10" xfId="56" applyFont="1" applyBorder="1" applyAlignment="1">
      <alignment horizontal="left" vertical="center"/>
      <protection/>
    </xf>
    <xf numFmtId="164" fontId="33" fillId="0" borderId="18" xfId="56" applyNumberFormat="1" applyFont="1" applyBorder="1" applyAlignment="1">
      <alignment vertical="center"/>
      <protection/>
    </xf>
    <xf numFmtId="0" fontId="18" fillId="0" borderId="42" xfId="56" applyFont="1" applyBorder="1" applyAlignment="1">
      <alignment vertical="center" wrapText="1"/>
      <protection/>
    </xf>
    <xf numFmtId="0" fontId="35" fillId="0" borderId="0" xfId="56" applyFont="1" applyAlignment="1">
      <alignment vertical="center"/>
      <protection/>
    </xf>
    <xf numFmtId="0" fontId="18" fillId="0" borderId="45" xfId="56" applyFont="1" applyBorder="1" applyAlignment="1">
      <alignment vertical="center" wrapText="1"/>
      <protection/>
    </xf>
    <xf numFmtId="164" fontId="18" fillId="0" borderId="46" xfId="48" applyNumberFormat="1" applyFont="1" applyBorder="1" applyAlignment="1">
      <alignment vertical="center"/>
    </xf>
    <xf numFmtId="0" fontId="18" fillId="0" borderId="26" xfId="56" applyFont="1" applyBorder="1" applyAlignment="1">
      <alignment horizontal="right" vertical="center"/>
      <protection/>
    </xf>
    <xf numFmtId="0" fontId="18" fillId="0" borderId="47" xfId="56" applyFont="1" applyBorder="1" applyAlignment="1">
      <alignment horizontal="right" vertical="center"/>
      <protection/>
    </xf>
    <xf numFmtId="0" fontId="27" fillId="35" borderId="48" xfId="56" applyFont="1" applyFill="1" applyBorder="1" applyAlignment="1">
      <alignment vertical="center"/>
      <protection/>
    </xf>
    <xf numFmtId="0" fontId="24" fillId="35" borderId="49" xfId="56" applyFont="1" applyFill="1" applyBorder="1" applyAlignment="1">
      <alignment vertical="center"/>
      <protection/>
    </xf>
    <xf numFmtId="164" fontId="24" fillId="35" borderId="50" xfId="56" applyNumberFormat="1" applyFont="1" applyFill="1" applyBorder="1" applyAlignment="1">
      <alignment vertical="center"/>
      <protection/>
    </xf>
    <xf numFmtId="0" fontId="18" fillId="0" borderId="0" xfId="56" applyFont="1" applyBorder="1" applyAlignment="1">
      <alignment horizontal="right" vertical="center"/>
      <protection/>
    </xf>
    <xf numFmtId="0" fontId="18" fillId="0" borderId="0" xfId="56" applyBorder="1" applyAlignment="1">
      <alignment vertical="center"/>
      <protection/>
    </xf>
    <xf numFmtId="0" fontId="18" fillId="0" borderId="11" xfId="56" applyFont="1" applyBorder="1" applyAlignment="1">
      <alignment horizontal="right" vertical="center"/>
      <protection/>
    </xf>
    <xf numFmtId="0" fontId="27" fillId="35" borderId="51" xfId="56" applyFont="1" applyFill="1" applyBorder="1" applyAlignment="1">
      <alignment vertical="center"/>
      <protection/>
    </xf>
    <xf numFmtId="0" fontId="24" fillId="35" borderId="52" xfId="56" applyFont="1" applyFill="1" applyBorder="1" applyAlignment="1">
      <alignment vertical="center"/>
      <protection/>
    </xf>
    <xf numFmtId="164" fontId="24" fillId="35" borderId="15" xfId="56" applyNumberFormat="1" applyFont="1" applyFill="1" applyBorder="1" applyAlignment="1">
      <alignment vertical="center"/>
      <protection/>
    </xf>
    <xf numFmtId="0" fontId="24" fillId="35" borderId="51" xfId="56" applyFont="1" applyFill="1" applyBorder="1" applyAlignment="1">
      <alignment vertical="center"/>
      <protection/>
    </xf>
    <xf numFmtId="0" fontId="18" fillId="0" borderId="0" xfId="56" applyAlignment="1">
      <alignment horizontal="left" vertical="center" wrapText="1"/>
      <protection/>
    </xf>
    <xf numFmtId="0" fontId="35" fillId="0" borderId="0" xfId="58" applyFont="1" applyBorder="1" applyAlignment="1" quotePrefix="1">
      <alignment vertical="center"/>
      <protection/>
    </xf>
    <xf numFmtId="3" fontId="35" fillId="0" borderId="0" xfId="56" applyNumberFormat="1" applyFont="1" applyAlignment="1">
      <alignment vertical="center"/>
      <protection/>
    </xf>
    <xf numFmtId="3" fontId="18" fillId="0" borderId="0" xfId="56" applyNumberFormat="1" applyAlignment="1">
      <alignment vertical="center"/>
      <protection/>
    </xf>
    <xf numFmtId="0" fontId="18" fillId="0" borderId="0" xfId="56" applyAlignment="1">
      <alignment horizontal="right"/>
      <protection/>
    </xf>
    <xf numFmtId="0" fontId="18" fillId="0" borderId="0" xfId="56">
      <alignment/>
      <protection/>
    </xf>
    <xf numFmtId="0" fontId="25" fillId="0" borderId="0" xfId="56" applyFont="1" applyAlignment="1">
      <alignment horizontal="center"/>
      <protection/>
    </xf>
    <xf numFmtId="0" fontId="25" fillId="0" borderId="0" xfId="56" applyFont="1" applyAlignment="1">
      <alignment horizontal="center" wrapText="1"/>
      <protection/>
    </xf>
    <xf numFmtId="0" fontId="25" fillId="0" borderId="0" xfId="56" applyFont="1" applyAlignment="1">
      <alignment horizontal="right"/>
      <protection/>
    </xf>
    <xf numFmtId="0" fontId="25" fillId="0" borderId="0" xfId="56" applyFont="1" applyAlignment="1">
      <alignment horizontal="center"/>
      <protection/>
    </xf>
    <xf numFmtId="0" fontId="18" fillId="0" borderId="22" xfId="56" applyBorder="1" applyAlignment="1">
      <alignment/>
      <protection/>
    </xf>
    <xf numFmtId="0" fontId="18" fillId="0" borderId="22" xfId="56" applyBorder="1" applyAlignment="1">
      <alignment horizontal="right"/>
      <protection/>
    </xf>
    <xf numFmtId="0" fontId="18" fillId="0" borderId="43" xfId="56" applyBorder="1" applyAlignment="1">
      <alignment horizontal="right"/>
      <protection/>
    </xf>
    <xf numFmtId="0" fontId="33" fillId="0" borderId="43" xfId="56" applyFont="1" applyBorder="1" applyAlignment="1">
      <alignment horizontal="center"/>
      <protection/>
    </xf>
    <xf numFmtId="0" fontId="33" fillId="0" borderId="43" xfId="56" applyFont="1" applyBorder="1" applyAlignment="1">
      <alignment horizontal="center"/>
      <protection/>
    </xf>
    <xf numFmtId="0" fontId="33" fillId="0" borderId="53" xfId="56" applyFont="1" applyBorder="1" applyAlignment="1">
      <alignment horizontal="center"/>
      <protection/>
    </xf>
    <xf numFmtId="0" fontId="25" fillId="37" borderId="42" xfId="56" applyFont="1" applyFill="1" applyBorder="1" applyAlignment="1">
      <alignment horizontal="center" wrapText="1"/>
      <protection/>
    </xf>
    <xf numFmtId="0" fontId="25" fillId="37" borderId="10" xfId="56" applyFont="1" applyFill="1" applyBorder="1" applyAlignment="1">
      <alignment horizontal="center" wrapText="1"/>
      <protection/>
    </xf>
    <xf numFmtId="0" fontId="25" fillId="37" borderId="41" xfId="56" applyFont="1" applyFill="1" applyBorder="1" applyAlignment="1">
      <alignment horizontal="center" wrapText="1"/>
      <protection/>
    </xf>
    <xf numFmtId="0" fontId="33" fillId="37" borderId="43" xfId="56" applyFont="1" applyFill="1" applyBorder="1" applyAlignment="1">
      <alignment horizontal="center" vertical="center" wrapText="1"/>
      <protection/>
    </xf>
    <xf numFmtId="0" fontId="33" fillId="37" borderId="41" xfId="56" applyFont="1" applyFill="1" applyBorder="1" applyAlignment="1">
      <alignment horizontal="center" vertical="center" wrapText="1"/>
      <protection/>
    </xf>
    <xf numFmtId="0" fontId="33" fillId="37" borderId="54" xfId="56" applyFont="1" applyFill="1" applyBorder="1" applyAlignment="1">
      <alignment horizontal="center" vertical="center" wrapText="1"/>
      <protection/>
    </xf>
    <xf numFmtId="0" fontId="18" fillId="0" borderId="0" xfId="56" applyAlignment="1">
      <alignment wrapText="1"/>
      <protection/>
    </xf>
    <xf numFmtId="0" fontId="18" fillId="37" borderId="45" xfId="56" applyFill="1" applyBorder="1">
      <alignment/>
      <protection/>
    </xf>
    <xf numFmtId="0" fontId="18" fillId="37" borderId="23" xfId="56" applyFill="1" applyBorder="1">
      <alignment/>
      <protection/>
    </xf>
    <xf numFmtId="0" fontId="18" fillId="37" borderId="53" xfId="56" applyFill="1" applyBorder="1">
      <alignment/>
      <protection/>
    </xf>
    <xf numFmtId="0" fontId="33" fillId="37" borderId="43" xfId="56" applyFont="1" applyFill="1" applyBorder="1" applyAlignment="1">
      <alignment horizontal="center" vertical="center"/>
      <protection/>
    </xf>
    <xf numFmtId="0" fontId="33" fillId="37" borderId="55" xfId="56" applyFont="1" applyFill="1" applyBorder="1" applyAlignment="1">
      <alignment horizontal="center" vertical="center" wrapText="1"/>
      <protection/>
    </xf>
    <xf numFmtId="0" fontId="18" fillId="37" borderId="56" xfId="56" applyFill="1" applyBorder="1" applyAlignment="1">
      <alignment wrapText="1"/>
      <protection/>
    </xf>
    <xf numFmtId="0" fontId="18" fillId="37" borderId="0" xfId="56" applyFill="1" applyBorder="1" applyAlignment="1">
      <alignment wrapText="1"/>
      <protection/>
    </xf>
    <xf numFmtId="0" fontId="18" fillId="37" borderId="57" xfId="56" applyFill="1" applyBorder="1" applyAlignment="1">
      <alignment wrapText="1"/>
      <protection/>
    </xf>
    <xf numFmtId="0" fontId="33" fillId="37" borderId="54" xfId="56" applyFont="1" applyFill="1" applyBorder="1" applyAlignment="1">
      <alignment horizontal="center" vertical="center" wrapText="1"/>
      <protection/>
    </xf>
    <xf numFmtId="0" fontId="33" fillId="37" borderId="23" xfId="56" applyFont="1" applyFill="1" applyBorder="1" applyAlignment="1">
      <alignment horizontal="center" vertical="center" wrapText="1"/>
      <protection/>
    </xf>
    <xf numFmtId="0" fontId="33" fillId="37" borderId="53" xfId="56" applyFont="1" applyFill="1" applyBorder="1" applyAlignment="1">
      <alignment horizontal="center" vertical="center" wrapText="1"/>
      <protection/>
    </xf>
    <xf numFmtId="0" fontId="25" fillId="35" borderId="45" xfId="56" applyFont="1" applyFill="1" applyBorder="1" applyAlignment="1">
      <alignment horizontal="center" vertical="center" wrapText="1"/>
      <protection/>
    </xf>
    <xf numFmtId="0" fontId="25" fillId="35" borderId="23" xfId="56" applyFont="1" applyFill="1" applyBorder="1" applyAlignment="1">
      <alignment horizontal="center" vertical="center" wrapText="1"/>
      <protection/>
    </xf>
    <xf numFmtId="0" fontId="25" fillId="35" borderId="53" xfId="56" applyFont="1" applyFill="1" applyBorder="1" applyAlignment="1">
      <alignment horizontal="center" vertical="center" wrapText="1"/>
      <protection/>
    </xf>
    <xf numFmtId="0" fontId="33" fillId="35" borderId="42" xfId="56" applyFont="1" applyFill="1" applyBorder="1" applyAlignment="1">
      <alignment horizontal="center" wrapText="1"/>
      <protection/>
    </xf>
    <xf numFmtId="0" fontId="33" fillId="35" borderId="10" xfId="56" applyFont="1" applyFill="1" applyBorder="1" applyAlignment="1">
      <alignment horizontal="center" wrapText="1"/>
      <protection/>
    </xf>
    <xf numFmtId="0" fontId="33" fillId="35" borderId="41" xfId="56" applyFont="1" applyFill="1" applyBorder="1" applyAlignment="1">
      <alignment horizontal="center" wrapText="1"/>
      <protection/>
    </xf>
    <xf numFmtId="3" fontId="33" fillId="35" borderId="43" xfId="56" applyNumberFormat="1" applyFont="1" applyFill="1" applyBorder="1">
      <alignment/>
      <protection/>
    </xf>
    <xf numFmtId="0" fontId="18" fillId="0" borderId="42" xfId="56" applyBorder="1" applyAlignment="1">
      <alignment horizontal="left" wrapText="1"/>
      <protection/>
    </xf>
    <xf numFmtId="0" fontId="18" fillId="0" borderId="10" xfId="56" applyBorder="1" applyAlignment="1">
      <alignment horizontal="left" wrapText="1"/>
      <protection/>
    </xf>
    <xf numFmtId="0" fontId="18" fillId="0" borderId="41" xfId="56" applyBorder="1" applyAlignment="1">
      <alignment horizontal="left" wrapText="1"/>
      <protection/>
    </xf>
    <xf numFmtId="3" fontId="18" fillId="0" borderId="43" xfId="56" applyNumberFormat="1" applyBorder="1">
      <alignment/>
      <protection/>
    </xf>
    <xf numFmtId="0" fontId="18" fillId="0" borderId="42" xfId="56" applyBorder="1" applyAlignment="1">
      <alignment horizontal="left"/>
      <protection/>
    </xf>
    <xf numFmtId="0" fontId="18" fillId="0" borderId="10" xfId="56" applyBorder="1" applyAlignment="1">
      <alignment horizontal="left"/>
      <protection/>
    </xf>
    <xf numFmtId="0" fontId="18" fillId="0" borderId="41" xfId="56" applyBorder="1" applyAlignment="1">
      <alignment horizontal="left"/>
      <protection/>
    </xf>
    <xf numFmtId="3" fontId="33" fillId="35" borderId="43" xfId="56" applyNumberFormat="1" applyFont="1" applyFill="1" applyBorder="1" applyAlignment="1">
      <alignment horizontal="right" vertical="center" wrapText="1"/>
      <protection/>
    </xf>
    <xf numFmtId="0" fontId="18" fillId="0" borderId="42" xfId="56" applyFont="1" applyBorder="1" applyAlignment="1">
      <alignment horizontal="left" wrapText="1"/>
      <protection/>
    </xf>
    <xf numFmtId="0" fontId="18" fillId="0" borderId="10" xfId="56" applyFont="1" applyBorder="1" applyAlignment="1">
      <alignment horizontal="left" wrapText="1"/>
      <protection/>
    </xf>
    <xf numFmtId="0" fontId="18" fillId="0" borderId="41" xfId="56" applyFont="1" applyBorder="1" applyAlignment="1">
      <alignment horizontal="left" wrapText="1"/>
      <protection/>
    </xf>
    <xf numFmtId="0" fontId="18" fillId="0" borderId="42" xfId="56" applyFont="1" applyBorder="1" applyAlignment="1">
      <alignment horizontal="left"/>
      <protection/>
    </xf>
    <xf numFmtId="0" fontId="18" fillId="0" borderId="10" xfId="56" applyFont="1" applyBorder="1" applyAlignment="1">
      <alignment horizontal="left"/>
      <protection/>
    </xf>
    <xf numFmtId="0" fontId="18" fillId="0" borderId="41" xfId="56" applyFont="1" applyBorder="1" applyAlignment="1">
      <alignment horizontal="left"/>
      <protection/>
    </xf>
    <xf numFmtId="0" fontId="18" fillId="0" borderId="42" xfId="56" applyFont="1" applyBorder="1" applyAlignment="1">
      <alignment wrapText="1"/>
      <protection/>
    </xf>
    <xf numFmtId="0" fontId="18" fillId="0" borderId="10" xfId="56" applyFont="1" applyBorder="1" applyAlignment="1">
      <alignment wrapText="1"/>
      <protection/>
    </xf>
    <xf numFmtId="0" fontId="18" fillId="0" borderId="41" xfId="56" applyFont="1" applyBorder="1" applyAlignment="1">
      <alignment wrapText="1"/>
      <protection/>
    </xf>
    <xf numFmtId="0" fontId="0" fillId="0" borderId="10" xfId="0" applyBorder="1" applyAlignment="1">
      <alignment wrapText="1"/>
    </xf>
    <xf numFmtId="0" fontId="0" fillId="0" borderId="41" xfId="0" applyBorder="1" applyAlignment="1">
      <alignment wrapText="1"/>
    </xf>
    <xf numFmtId="0" fontId="33" fillId="35" borderId="42" xfId="56" applyFont="1" applyFill="1" applyBorder="1" applyAlignment="1">
      <alignment horizontal="center" vertical="center" wrapText="1"/>
      <protection/>
    </xf>
    <xf numFmtId="0" fontId="33" fillId="35" borderId="10" xfId="56" applyFont="1" applyFill="1" applyBorder="1" applyAlignment="1">
      <alignment horizontal="center" vertical="center" wrapText="1"/>
      <protection/>
    </xf>
    <xf numFmtId="0" fontId="33" fillId="37" borderId="41" xfId="56" applyFont="1" applyFill="1" applyBorder="1" applyAlignment="1">
      <alignment horizontal="center" vertical="center" wrapText="1"/>
      <protection/>
    </xf>
    <xf numFmtId="0" fontId="18" fillId="0" borderId="43" xfId="56" applyBorder="1" applyAlignment="1">
      <alignment horizontal="left" wrapText="1"/>
      <protection/>
    </xf>
    <xf numFmtId="0" fontId="18" fillId="0" borderId="10" xfId="55" applyBorder="1" applyAlignment="1">
      <alignment horizontal="left" wrapText="1"/>
      <protection/>
    </xf>
    <xf numFmtId="0" fontId="18" fillId="0" borderId="41" xfId="55" applyBorder="1" applyAlignment="1">
      <alignment horizontal="left" wrapText="1"/>
      <protection/>
    </xf>
    <xf numFmtId="0" fontId="0" fillId="0" borderId="10" xfId="0" applyBorder="1" applyAlignment="1">
      <alignment horizontal="left" wrapText="1"/>
    </xf>
    <xf numFmtId="0" fontId="0" fillId="0" borderId="41" xfId="0" applyBorder="1" applyAlignment="1">
      <alignment horizontal="left" wrapText="1"/>
    </xf>
    <xf numFmtId="0" fontId="24" fillId="35" borderId="42" xfId="56" applyFont="1" applyFill="1" applyBorder="1" applyAlignment="1">
      <alignment horizontal="center" vertical="center" wrapText="1"/>
      <protection/>
    </xf>
    <xf numFmtId="0" fontId="24" fillId="35" borderId="10" xfId="56" applyFont="1" applyFill="1" applyBorder="1" applyAlignment="1">
      <alignment horizontal="center" vertical="center" wrapText="1"/>
      <protection/>
    </xf>
    <xf numFmtId="0" fontId="24" fillId="35" borderId="41" xfId="56" applyFont="1" applyFill="1" applyBorder="1" applyAlignment="1">
      <alignment horizontal="center" vertical="center" wrapText="1"/>
      <protection/>
    </xf>
    <xf numFmtId="3" fontId="33" fillId="36" borderId="43" xfId="56" applyNumberFormat="1" applyFont="1" applyFill="1" applyBorder="1">
      <alignment/>
      <protection/>
    </xf>
    <xf numFmtId="0" fontId="33" fillId="36" borderId="43" xfId="56" applyFont="1" applyFill="1" applyBorder="1" applyAlignment="1">
      <alignment horizontal="center" wrapText="1"/>
      <protection/>
    </xf>
    <xf numFmtId="0" fontId="18" fillId="0" borderId="42" xfId="56" applyFont="1" applyFill="1" applyBorder="1" applyAlignment="1">
      <alignment horizontal="left" wrapText="1"/>
      <protection/>
    </xf>
    <xf numFmtId="0" fontId="18" fillId="0" borderId="10" xfId="56" applyFont="1" applyFill="1" applyBorder="1" applyAlignment="1">
      <alignment horizontal="left" wrapText="1"/>
      <protection/>
    </xf>
    <xf numFmtId="0" fontId="18" fillId="0" borderId="41" xfId="56" applyFont="1" applyFill="1" applyBorder="1" applyAlignment="1">
      <alignment horizontal="left" wrapText="1"/>
      <protection/>
    </xf>
    <xf numFmtId="3" fontId="18" fillId="0" borderId="43" xfId="56" applyNumberFormat="1" applyFont="1" applyFill="1" applyBorder="1">
      <alignment/>
      <protection/>
    </xf>
    <xf numFmtId="0" fontId="18" fillId="0" borderId="0" xfId="56" applyFont="1">
      <alignment/>
      <protection/>
    </xf>
    <xf numFmtId="0" fontId="18" fillId="0" borderId="42" xfId="56" applyFont="1" applyFill="1" applyBorder="1" applyAlignment="1">
      <alignment horizontal="left"/>
      <protection/>
    </xf>
    <xf numFmtId="0" fontId="18" fillId="0" borderId="10" xfId="56" applyFont="1" applyFill="1" applyBorder="1" applyAlignment="1">
      <alignment horizontal="left"/>
      <protection/>
    </xf>
    <xf numFmtId="0" fontId="18" fillId="0" borderId="41" xfId="56" applyFont="1" applyFill="1" applyBorder="1" applyAlignment="1">
      <alignment horizontal="left"/>
      <protection/>
    </xf>
    <xf numFmtId="3" fontId="18" fillId="0" borderId="54" xfId="56" applyNumberFormat="1" applyFont="1" applyFill="1" applyBorder="1">
      <alignment/>
      <protection/>
    </xf>
    <xf numFmtId="0" fontId="25" fillId="37" borderId="42" xfId="56" applyFont="1" applyFill="1" applyBorder="1">
      <alignment/>
      <protection/>
    </xf>
    <xf numFmtId="0" fontId="18" fillId="37" borderId="10" xfId="56" applyFill="1" applyBorder="1">
      <alignment/>
      <protection/>
    </xf>
    <xf numFmtId="0" fontId="18" fillId="37" borderId="41" xfId="56" applyFill="1" applyBorder="1">
      <alignment/>
      <protection/>
    </xf>
    <xf numFmtId="3" fontId="25" fillId="35" borderId="43" xfId="56" applyNumberFormat="1" applyFont="1" applyFill="1" applyBorder="1">
      <alignment/>
      <protection/>
    </xf>
    <xf numFmtId="3" fontId="25" fillId="35" borderId="54" xfId="56" applyNumberFormat="1" applyFont="1" applyFill="1" applyBorder="1" applyAlignment="1">
      <alignment horizontal="right" vertical="center"/>
      <protection/>
    </xf>
    <xf numFmtId="0" fontId="18" fillId="37" borderId="42" xfId="56" applyFill="1" applyBorder="1">
      <alignment/>
      <protection/>
    </xf>
    <xf numFmtId="3" fontId="25" fillId="35" borderId="42" xfId="56" applyNumberFormat="1" applyFont="1" applyFill="1" applyBorder="1" applyAlignment="1">
      <alignment horizontal="center"/>
      <protection/>
    </xf>
    <xf numFmtId="3" fontId="25" fillId="35" borderId="41" xfId="56" applyNumberFormat="1" applyFont="1" applyFill="1" applyBorder="1" applyAlignment="1">
      <alignment horizontal="center"/>
      <protection/>
    </xf>
    <xf numFmtId="3" fontId="25" fillId="35" borderId="55" xfId="56" applyNumberFormat="1" applyFont="1" applyFill="1" applyBorder="1" applyAlignment="1">
      <alignment horizontal="right" vertical="center"/>
      <protection/>
    </xf>
    <xf numFmtId="3" fontId="25" fillId="35" borderId="43" xfId="56" applyNumberFormat="1" applyFont="1" applyFill="1" applyBorder="1" applyAlignment="1">
      <alignment horizontal="center"/>
      <protection/>
    </xf>
    <xf numFmtId="3" fontId="25" fillId="35" borderId="58" xfId="56" applyNumberFormat="1" applyFont="1" applyFill="1" applyBorder="1" applyAlignment="1">
      <alignment horizontal="right" vertical="center"/>
      <protection/>
    </xf>
  </cellXfs>
  <cellStyles count="52">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Ezres 3" xfId="48"/>
    <cellStyle name="Figyelmeztetés" xfId="49"/>
    <cellStyle name="Hivatkozott cella" xfId="50"/>
    <cellStyle name="Jegyzet" xfId="51"/>
    <cellStyle name="Jó" xfId="52"/>
    <cellStyle name="Kimenet" xfId="53"/>
    <cellStyle name="Magyarázó szöveg" xfId="54"/>
    <cellStyle name="Normál 2 2" xfId="55"/>
    <cellStyle name="Normál 3" xfId="56"/>
    <cellStyle name="Normál 7" xfId="57"/>
    <cellStyle name="Normál_kiadások 2008" xfId="58"/>
    <cellStyle name="Összesen" xfId="59"/>
    <cellStyle name="Currency" xfId="60"/>
    <cellStyle name="Currency [0]" xfId="61"/>
    <cellStyle name="Rossz" xfId="62"/>
    <cellStyle name="Semleges" xfId="63"/>
    <cellStyle name="Számítás" xfId="64"/>
    <cellStyle name="Percen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L&#336;TERJESZT&#201;SEK\2015.%20&#233;v\K&#246;lts&#233;gvet&#233;si%20&#233;s%20Ad&#243;&#252;gyi%20Iroda\2015_04_29\Javaslat_mell&#233;kletekkel_2014_&#233;vi_k&#246;lts&#233;gvet&#233;s_VI_m&#243;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Users\Monica\AppData\Local\Temp\Temp1_23-2014%20k&#246;lts&#233;gvet&#233;s%20m&#243;d.zip\Javaslat_mell&#233;kletekkel_2014_&#233;vi_k&#246;lts&#233;gvet&#233;s_IV_m&#243;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Users\Monica\AppData\Local\Temp\Temp1_23-2014%20k&#246;lts&#233;gvet&#233;s%20m&#243;d.zip\23_2014_&#214;k_rendelet_mell&#233;kle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issi\c\Dokumentumok\1k&#246;lts&#233;gvet&#233;s\ktgvet&#23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vaslat Borító"/>
      <sheetName val="Javaslat"/>
      <sheetName val="Rendelet_tervezet"/>
      <sheetName val="Borító"/>
      <sheetName val="Tartalomjegyzék"/>
      <sheetName val="1. melléklet"/>
      <sheetName val="2. melléklet"/>
      <sheetName val="3. melléklet"/>
      <sheetName val="4. melléklet"/>
      <sheetName val="5. melléklet"/>
      <sheetName val="6. melléklet"/>
      <sheetName val="7. melléklet"/>
    </sheetNames>
    <sheetDataSet>
      <sheetData sheetId="1">
        <row r="14">
          <cell r="L14">
            <v>6639</v>
          </cell>
        </row>
        <row r="19">
          <cell r="L19">
            <v>-43615</v>
          </cell>
        </row>
        <row r="29">
          <cell r="N29">
            <v>-288</v>
          </cell>
        </row>
        <row r="31">
          <cell r="N31">
            <v>288</v>
          </cell>
        </row>
        <row r="35">
          <cell r="N35">
            <v>6432</v>
          </cell>
        </row>
        <row r="37">
          <cell r="N37">
            <v>-6432</v>
          </cell>
        </row>
        <row r="42">
          <cell r="N42">
            <v>-35371</v>
          </cell>
        </row>
        <row r="44">
          <cell r="N44">
            <v>35371</v>
          </cell>
        </row>
        <row r="49">
          <cell r="N49">
            <v>-1534</v>
          </cell>
        </row>
        <row r="52">
          <cell r="N52">
            <v>-35442</v>
          </cell>
        </row>
        <row r="67">
          <cell r="N67">
            <v>-28846</v>
          </cell>
        </row>
        <row r="73">
          <cell r="N73">
            <v>-6596</v>
          </cell>
        </row>
        <row r="84">
          <cell r="N84">
            <v>-404</v>
          </cell>
        </row>
        <row r="85">
          <cell r="N85">
            <v>404</v>
          </cell>
        </row>
        <row r="89">
          <cell r="N89">
            <v>-215</v>
          </cell>
        </row>
        <row r="91">
          <cell r="N91">
            <v>215</v>
          </cell>
        </row>
        <row r="99">
          <cell r="N99">
            <v>-4363</v>
          </cell>
        </row>
        <row r="100">
          <cell r="N100">
            <v>4363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vaslat Borító"/>
      <sheetName val="Javaslat"/>
      <sheetName val="Rendelet_tervezet"/>
      <sheetName val="Borító"/>
      <sheetName val="Tartalomjegyzék"/>
      <sheetName val="1. melléklet"/>
      <sheetName val="2. melléklet"/>
      <sheetName val="3. melléklet"/>
      <sheetName val="4. melléklet"/>
      <sheetName val="5. melléklet"/>
      <sheetName val="6. melléklet"/>
      <sheetName val="7. melléklet"/>
    </sheetNames>
    <sheetDataSet>
      <sheetData sheetId="1">
        <row r="279">
          <cell r="N279">
            <v>-1895</v>
          </cell>
        </row>
        <row r="328">
          <cell r="N328">
            <v>-33081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rító"/>
      <sheetName val="Tartalomjegyzék"/>
      <sheetName val="1. melléklet"/>
      <sheetName val="2. melléklet"/>
      <sheetName val="3. melléklet"/>
      <sheetName val="4. melléklet"/>
      <sheetName val="5. melléklet (2)"/>
      <sheetName val="6. melléklet"/>
      <sheetName val="7. mellékle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view="pageBreakPreview" zoomScaleSheetLayoutView="100" zoomScalePageLayoutView="0" workbookViewId="0" topLeftCell="A1">
      <selection activeCell="F37" sqref="F37"/>
    </sheetView>
  </sheetViews>
  <sheetFormatPr defaultColWidth="9.140625" defaultRowHeight="15"/>
  <cols>
    <col min="1" max="16384" width="9.140625" style="1" customWidth="1"/>
  </cols>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3"/>
  <legacyDrawing r:id="rId2"/>
  <oleObjects>
    <oleObject progId="Word.Document.12" shapeId="1137529" r:id="rId1"/>
  </oleObjects>
</worksheet>
</file>

<file path=xl/worksheets/sheet2.xml><?xml version="1.0" encoding="utf-8"?>
<worksheet xmlns="http://schemas.openxmlformats.org/spreadsheetml/2006/main" xmlns:r="http://schemas.openxmlformats.org/officeDocument/2006/relationships">
  <dimension ref="A2:B14"/>
  <sheetViews>
    <sheetView view="pageBreakPreview" zoomScaleSheetLayoutView="100" zoomScalePageLayoutView="0" workbookViewId="0" topLeftCell="A1">
      <selection activeCell="Q27" sqref="Q27"/>
    </sheetView>
  </sheetViews>
  <sheetFormatPr defaultColWidth="9.140625" defaultRowHeight="15"/>
  <cols>
    <col min="1" max="1" width="19.8515625" style="1" customWidth="1"/>
    <col min="2" max="2" width="110.57421875" style="1" customWidth="1"/>
    <col min="3" max="16384" width="9.140625" style="1" customWidth="1"/>
  </cols>
  <sheetData>
    <row r="2" spans="1:2" ht="12.75">
      <c r="A2" s="2"/>
      <c r="B2" s="2"/>
    </row>
    <row r="3" spans="1:2" ht="18">
      <c r="A3" s="3" t="s">
        <v>0</v>
      </c>
      <c r="B3" s="3"/>
    </row>
    <row r="4" spans="1:2" ht="12.75">
      <c r="A4" s="2"/>
      <c r="B4" s="2"/>
    </row>
    <row r="5" spans="1:2" ht="12.75">
      <c r="A5" s="2"/>
      <c r="B5" s="2"/>
    </row>
    <row r="6" spans="1:2" ht="12.75">
      <c r="A6" s="2"/>
      <c r="B6" s="2"/>
    </row>
    <row r="7" spans="1:2" ht="12.75">
      <c r="A7" s="2"/>
      <c r="B7" s="2"/>
    </row>
    <row r="8" spans="1:2" ht="33" customHeight="1">
      <c r="A8" s="4" t="s">
        <v>1</v>
      </c>
      <c r="B8" s="5" t="s">
        <v>2</v>
      </c>
    </row>
    <row r="9" spans="1:2" ht="33" customHeight="1">
      <c r="A9" s="4" t="s">
        <v>3</v>
      </c>
      <c r="B9" s="5" t="s">
        <v>4</v>
      </c>
    </row>
    <row r="10" spans="1:2" ht="33" customHeight="1">
      <c r="A10" s="4" t="s">
        <v>5</v>
      </c>
      <c r="B10" s="5" t="s">
        <v>6</v>
      </c>
    </row>
    <row r="11" spans="1:2" ht="33" customHeight="1">
      <c r="A11" s="4" t="s">
        <v>7</v>
      </c>
      <c r="B11" s="5" t="s">
        <v>8</v>
      </c>
    </row>
    <row r="12" spans="1:2" ht="33" customHeight="1">
      <c r="A12" s="4" t="s">
        <v>9</v>
      </c>
      <c r="B12" s="5" t="s">
        <v>10</v>
      </c>
    </row>
    <row r="13" spans="1:2" ht="33" customHeight="1">
      <c r="A13" s="4" t="s">
        <v>11</v>
      </c>
      <c r="B13" s="5" t="s">
        <v>12</v>
      </c>
    </row>
    <row r="14" spans="1:2" ht="60">
      <c r="A14" s="4" t="s">
        <v>13</v>
      </c>
      <c r="B14" s="5" t="s">
        <v>14</v>
      </c>
    </row>
  </sheetData>
  <sheetProtection/>
  <mergeCells count="1">
    <mergeCell ref="A3:B3"/>
  </mergeCells>
  <printOptions horizontalCentered="1"/>
  <pageMargins left="0.7086614173228347" right="0.7086614173228347" top="0.7480314960629921" bottom="0.7480314960629921" header="0.31496062992125984" footer="0.31496062992125984"/>
  <pageSetup firstPageNumber="2" useFirstPageNumber="1" horizontalDpi="600" verticalDpi="600" orientation="portrait" paperSize="8" r:id="rId1"/>
  <headerFooter>
    <oddFooter>&amp;L&amp;D&amp;C&amp;P</oddFooter>
  </headerFooter>
</worksheet>
</file>

<file path=xl/worksheets/sheet3.xml><?xml version="1.0" encoding="utf-8"?>
<worksheet xmlns="http://schemas.openxmlformats.org/spreadsheetml/2006/main" xmlns:r="http://schemas.openxmlformats.org/officeDocument/2006/relationships">
  <dimension ref="A1:L103"/>
  <sheetViews>
    <sheetView view="pageBreakPreview" zoomScaleSheetLayoutView="100" zoomScalePageLayoutView="0" workbookViewId="0" topLeftCell="A1">
      <selection activeCell="L2" sqref="L2"/>
    </sheetView>
  </sheetViews>
  <sheetFormatPr defaultColWidth="9.140625" defaultRowHeight="15"/>
  <cols>
    <col min="1" max="1" width="4.421875" style="6" customWidth="1"/>
    <col min="2" max="2" width="4.140625" style="7" customWidth="1"/>
    <col min="3" max="3" width="5.7109375" style="7" customWidth="1"/>
    <col min="4" max="5" width="8.7109375" style="7" customWidth="1"/>
    <col min="6" max="7" width="10.7109375" style="7" customWidth="1"/>
    <col min="8" max="8" width="78.7109375" style="7" customWidth="1"/>
    <col min="9" max="12" width="20.7109375" style="7" customWidth="1"/>
    <col min="13" max="16384" width="9.140625" style="7" customWidth="1"/>
  </cols>
  <sheetData>
    <row r="1" ht="15" customHeight="1">
      <c r="L1" s="8" t="s">
        <v>1044</v>
      </c>
    </row>
    <row r="2" ht="15" customHeight="1"/>
    <row r="3" ht="15" customHeight="1" thickBot="1">
      <c r="L3" s="8" t="s">
        <v>15</v>
      </c>
    </row>
    <row r="4" spans="1:12" s="14" customFormat="1" ht="15" customHeight="1" thickBot="1">
      <c r="A4" s="9"/>
      <c r="B4" s="10" t="s">
        <v>16</v>
      </c>
      <c r="C4" s="10" t="s">
        <v>17</v>
      </c>
      <c r="D4" s="10" t="s">
        <v>18</v>
      </c>
      <c r="E4" s="11" t="s">
        <v>19</v>
      </c>
      <c r="F4" s="12"/>
      <c r="G4" s="12"/>
      <c r="H4" s="13"/>
      <c r="I4" s="10" t="s">
        <v>20</v>
      </c>
      <c r="J4" s="10" t="s">
        <v>21</v>
      </c>
      <c r="K4" s="10" t="s">
        <v>22</v>
      </c>
      <c r="L4" s="10" t="s">
        <v>23</v>
      </c>
    </row>
    <row r="5" spans="1:12" ht="30" customHeight="1" thickBot="1">
      <c r="A5" s="9" t="s">
        <v>24</v>
      </c>
      <c r="B5" s="15" t="s">
        <v>25</v>
      </c>
      <c r="C5" s="16"/>
      <c r="D5" s="16"/>
      <c r="E5" s="16"/>
      <c r="F5" s="16"/>
      <c r="G5" s="16"/>
      <c r="H5" s="16"/>
      <c r="I5" s="16"/>
      <c r="J5" s="16"/>
      <c r="K5" s="16"/>
      <c r="L5" s="17"/>
    </row>
    <row r="6" spans="1:12" ht="60" customHeight="1" thickBot="1">
      <c r="A6" s="9" t="s">
        <v>26</v>
      </c>
      <c r="B6" s="18" t="s">
        <v>27</v>
      </c>
      <c r="C6" s="18"/>
      <c r="D6" s="18"/>
      <c r="E6" s="18"/>
      <c r="F6" s="18"/>
      <c r="G6" s="18"/>
      <c r="H6" s="18"/>
      <c r="I6" s="19" t="s">
        <v>28</v>
      </c>
      <c r="J6" s="19" t="s">
        <v>29</v>
      </c>
      <c r="K6" s="19" t="s">
        <v>30</v>
      </c>
      <c r="L6" s="19" t="s">
        <v>31</v>
      </c>
    </row>
    <row r="7" spans="1:12" s="25" customFormat="1" ht="15" customHeight="1" thickBot="1">
      <c r="A7" s="9" t="s">
        <v>32</v>
      </c>
      <c r="B7" s="20" t="s">
        <v>33</v>
      </c>
      <c r="C7" s="21" t="s">
        <v>34</v>
      </c>
      <c r="D7" s="22"/>
      <c r="E7" s="22"/>
      <c r="F7" s="22"/>
      <c r="G7" s="22"/>
      <c r="H7" s="22"/>
      <c r="I7" s="23">
        <f>'2. melléklet'!DC7</f>
        <v>3406430</v>
      </c>
      <c r="J7" s="24">
        <f>'3. melléklet'!AD7</f>
        <v>32748</v>
      </c>
      <c r="K7" s="24">
        <f>'4. melléklet'!O7</f>
        <v>263386</v>
      </c>
      <c r="L7" s="24">
        <f>SUM(I7:K7)</f>
        <v>3702564</v>
      </c>
    </row>
    <row r="8" spans="1:12" s="25" customFormat="1" ht="15" customHeight="1" thickBot="1">
      <c r="A8" s="9" t="s">
        <v>35</v>
      </c>
      <c r="B8" s="26"/>
      <c r="C8" s="27" t="s">
        <v>36</v>
      </c>
      <c r="D8" s="28" t="s">
        <v>37</v>
      </c>
      <c r="E8" s="29"/>
      <c r="F8" s="29"/>
      <c r="G8" s="29"/>
      <c r="H8" s="29"/>
      <c r="I8" s="30">
        <f>'2. melléklet'!DC8</f>
        <v>977685</v>
      </c>
      <c r="J8" s="31">
        <f>'3. melléklet'!AD8</f>
        <v>22024</v>
      </c>
      <c r="K8" s="31">
        <f>'4. melléklet'!O8</f>
        <v>3000</v>
      </c>
      <c r="L8" s="31">
        <f aca="true" t="shared" si="0" ref="L8:L49">SUM(I8:K8)</f>
        <v>1002709</v>
      </c>
    </row>
    <row r="9" spans="1:12" s="39" customFormat="1" ht="15" customHeight="1" thickBot="1">
      <c r="A9" s="9" t="s">
        <v>38</v>
      </c>
      <c r="B9" s="32"/>
      <c r="C9" s="33"/>
      <c r="D9" s="34" t="s">
        <v>39</v>
      </c>
      <c r="E9" s="35" t="s">
        <v>40</v>
      </c>
      <c r="F9" s="35"/>
      <c r="G9" s="35"/>
      <c r="H9" s="36"/>
      <c r="I9" s="37">
        <f>'2. melléklet'!DC9</f>
        <v>806372</v>
      </c>
      <c r="J9" s="38">
        <f>'3. melléklet'!AD9</f>
        <v>0</v>
      </c>
      <c r="K9" s="38">
        <f>'4. melléklet'!O9</f>
        <v>0</v>
      </c>
      <c r="L9" s="38">
        <f t="shared" si="0"/>
        <v>806372</v>
      </c>
    </row>
    <row r="10" spans="1:12" s="39" customFormat="1" ht="15" customHeight="1" thickBot="1">
      <c r="A10" s="9" t="s">
        <v>41</v>
      </c>
      <c r="B10" s="32"/>
      <c r="C10" s="33"/>
      <c r="D10" s="40" t="s">
        <v>42</v>
      </c>
      <c r="E10" s="41" t="s">
        <v>43</v>
      </c>
      <c r="F10" s="42"/>
      <c r="G10" s="42"/>
      <c r="H10" s="42"/>
      <c r="I10" s="37">
        <f>'2. melléklet'!DC10</f>
        <v>0</v>
      </c>
      <c r="J10" s="38">
        <f>'3. melléklet'!AD10</f>
        <v>0</v>
      </c>
      <c r="K10" s="38">
        <f>'4. melléklet'!O10</f>
        <v>0</v>
      </c>
      <c r="L10" s="38">
        <f t="shared" si="0"/>
        <v>0</v>
      </c>
    </row>
    <row r="11" spans="1:12" s="39" customFormat="1" ht="15" customHeight="1" thickBot="1">
      <c r="A11" s="9" t="s">
        <v>44</v>
      </c>
      <c r="B11" s="32"/>
      <c r="C11" s="33"/>
      <c r="D11" s="34" t="s">
        <v>45</v>
      </c>
      <c r="E11" s="43" t="s">
        <v>46</v>
      </c>
      <c r="F11" s="44"/>
      <c r="G11" s="44"/>
      <c r="H11" s="43"/>
      <c r="I11" s="37">
        <f>'2. melléklet'!DC11</f>
        <v>171313</v>
      </c>
      <c r="J11" s="38">
        <f>'3. melléklet'!AD11</f>
        <v>22024</v>
      </c>
      <c r="K11" s="38">
        <f>'4. melléklet'!O11</f>
        <v>3000</v>
      </c>
      <c r="L11" s="38">
        <f t="shared" si="0"/>
        <v>196337</v>
      </c>
    </row>
    <row r="12" spans="1:12" s="25" customFormat="1" ht="15" customHeight="1" thickBot="1">
      <c r="A12" s="9" t="s">
        <v>47</v>
      </c>
      <c r="B12" s="26"/>
      <c r="C12" s="27" t="s">
        <v>48</v>
      </c>
      <c r="D12" s="45" t="s">
        <v>49</v>
      </c>
      <c r="E12" s="46"/>
      <c r="F12" s="46"/>
      <c r="G12" s="46"/>
      <c r="H12" s="46"/>
      <c r="I12" s="47">
        <f>'2. melléklet'!DC12</f>
        <v>2256140</v>
      </c>
      <c r="J12" s="48">
        <f>'3. melléklet'!AD12</f>
        <v>150</v>
      </c>
      <c r="K12" s="48">
        <f>'4. melléklet'!O12</f>
        <v>0</v>
      </c>
      <c r="L12" s="48">
        <f t="shared" si="0"/>
        <v>2256290</v>
      </c>
    </row>
    <row r="13" spans="1:12" s="53" customFormat="1" ht="15" customHeight="1" thickBot="1">
      <c r="A13" s="9" t="s">
        <v>50</v>
      </c>
      <c r="B13" s="49"/>
      <c r="C13" s="50"/>
      <c r="D13" s="51" t="s">
        <v>51</v>
      </c>
      <c r="E13" s="43" t="s">
        <v>52</v>
      </c>
      <c r="F13" s="52"/>
      <c r="G13" s="52"/>
      <c r="H13" s="52"/>
      <c r="I13" s="37">
        <f>'2. melléklet'!DC13</f>
        <v>30</v>
      </c>
      <c r="J13" s="38">
        <f>'3. melléklet'!AD13</f>
        <v>0</v>
      </c>
      <c r="K13" s="38">
        <f>'4. melléklet'!O13</f>
        <v>0</v>
      </c>
      <c r="L13" s="38">
        <f t="shared" si="0"/>
        <v>30</v>
      </c>
    </row>
    <row r="14" spans="1:12" s="53" customFormat="1" ht="15" customHeight="1" thickBot="1">
      <c r="A14" s="9" t="s">
        <v>53</v>
      </c>
      <c r="B14" s="49"/>
      <c r="C14" s="50"/>
      <c r="D14" s="34" t="s">
        <v>54</v>
      </c>
      <c r="E14" s="43" t="s">
        <v>55</v>
      </c>
      <c r="F14" s="52"/>
      <c r="G14" s="52"/>
      <c r="H14" s="52"/>
      <c r="I14" s="37">
        <f>'2. melléklet'!DC14</f>
        <v>19334</v>
      </c>
      <c r="J14" s="38">
        <f>'3. melléklet'!AD14</f>
        <v>0</v>
      </c>
      <c r="K14" s="38">
        <f>'4. melléklet'!O14</f>
        <v>0</v>
      </c>
      <c r="L14" s="38">
        <f t="shared" si="0"/>
        <v>19334</v>
      </c>
    </row>
    <row r="15" spans="1:12" s="53" customFormat="1" ht="15" customHeight="1" thickBot="1">
      <c r="A15" s="9" t="s">
        <v>56</v>
      </c>
      <c r="B15" s="49"/>
      <c r="C15" s="50"/>
      <c r="D15" s="34" t="s">
        <v>57</v>
      </c>
      <c r="E15" s="43" t="s">
        <v>58</v>
      </c>
      <c r="F15" s="52"/>
      <c r="G15" s="52"/>
      <c r="H15" s="52"/>
      <c r="I15" s="37">
        <f>'2. melléklet'!DC15</f>
        <v>2174000</v>
      </c>
      <c r="J15" s="38">
        <f>'3. melléklet'!AD15</f>
        <v>0</v>
      </c>
      <c r="K15" s="38">
        <f>'4. melléklet'!O15</f>
        <v>0</v>
      </c>
      <c r="L15" s="38">
        <f t="shared" si="0"/>
        <v>2174000</v>
      </c>
    </row>
    <row r="16" spans="1:12" s="53" customFormat="1" ht="15" customHeight="1" thickBot="1">
      <c r="A16" s="9" t="s">
        <v>59</v>
      </c>
      <c r="B16" s="49"/>
      <c r="C16" s="50"/>
      <c r="D16" s="34" t="s">
        <v>60</v>
      </c>
      <c r="E16" s="43" t="s">
        <v>61</v>
      </c>
      <c r="F16" s="52"/>
      <c r="G16" s="52"/>
      <c r="H16" s="52"/>
      <c r="I16" s="37">
        <f>'2. melléklet'!DC16</f>
        <v>48218</v>
      </c>
      <c r="J16" s="38">
        <f>'3. melléklet'!AD16</f>
        <v>0</v>
      </c>
      <c r="K16" s="38">
        <f>'4. melléklet'!O16</f>
        <v>0</v>
      </c>
      <c r="L16" s="38">
        <f t="shared" si="0"/>
        <v>48218</v>
      </c>
    </row>
    <row r="17" spans="1:12" s="53" customFormat="1" ht="15" customHeight="1" thickBot="1">
      <c r="A17" s="9" t="s">
        <v>62</v>
      </c>
      <c r="B17" s="49"/>
      <c r="C17" s="50"/>
      <c r="D17" s="34" t="s">
        <v>63</v>
      </c>
      <c r="E17" s="43" t="s">
        <v>64</v>
      </c>
      <c r="F17" s="52"/>
      <c r="G17" s="52"/>
      <c r="H17" s="52"/>
      <c r="I17" s="37">
        <f>'2. melléklet'!DC17</f>
        <v>8241</v>
      </c>
      <c r="J17" s="38">
        <f>'3. melléklet'!AD17</f>
        <v>0</v>
      </c>
      <c r="K17" s="38">
        <f>'4. melléklet'!O17</f>
        <v>0</v>
      </c>
      <c r="L17" s="38">
        <f t="shared" si="0"/>
        <v>8241</v>
      </c>
    </row>
    <row r="18" spans="1:12" s="53" customFormat="1" ht="15" customHeight="1" thickBot="1">
      <c r="A18" s="9" t="s">
        <v>65</v>
      </c>
      <c r="B18" s="49"/>
      <c r="C18" s="50"/>
      <c r="D18" s="54" t="s">
        <v>66</v>
      </c>
      <c r="E18" s="43" t="s">
        <v>67</v>
      </c>
      <c r="F18" s="52"/>
      <c r="G18" s="52"/>
      <c r="H18" s="52"/>
      <c r="I18" s="37">
        <f>'2. melléklet'!DC18</f>
        <v>6317</v>
      </c>
      <c r="J18" s="38">
        <f>'3. melléklet'!AD18</f>
        <v>150</v>
      </c>
      <c r="K18" s="38">
        <f>'4. melléklet'!O18</f>
        <v>0</v>
      </c>
      <c r="L18" s="38">
        <f t="shared" si="0"/>
        <v>6467</v>
      </c>
    </row>
    <row r="19" spans="1:12" s="25" customFormat="1" ht="15" customHeight="1" thickBot="1">
      <c r="A19" s="9" t="s">
        <v>68</v>
      </c>
      <c r="B19" s="26"/>
      <c r="C19" s="27" t="s">
        <v>69</v>
      </c>
      <c r="D19" s="45" t="s">
        <v>34</v>
      </c>
      <c r="E19" s="46"/>
      <c r="F19" s="46"/>
      <c r="G19" s="46"/>
      <c r="H19" s="46"/>
      <c r="I19" s="47">
        <f>'2. melléklet'!DC19</f>
        <v>166505</v>
      </c>
      <c r="J19" s="48">
        <f>'3. melléklet'!AD19</f>
        <v>10574</v>
      </c>
      <c r="K19" s="48">
        <f>'4. melléklet'!O19</f>
        <v>259786</v>
      </c>
      <c r="L19" s="48">
        <f t="shared" si="0"/>
        <v>436865</v>
      </c>
    </row>
    <row r="20" spans="1:12" s="39" customFormat="1" ht="15" customHeight="1" thickBot="1">
      <c r="A20" s="9" t="s">
        <v>70</v>
      </c>
      <c r="B20" s="32"/>
      <c r="C20" s="33"/>
      <c r="D20" s="40" t="s">
        <v>71</v>
      </c>
      <c r="E20" s="43" t="s">
        <v>72</v>
      </c>
      <c r="F20" s="43"/>
      <c r="G20" s="43"/>
      <c r="H20" s="55"/>
      <c r="I20" s="37">
        <f>'2. melléklet'!DC20</f>
        <v>394</v>
      </c>
      <c r="J20" s="38">
        <f>'3. melléklet'!AD20</f>
        <v>0</v>
      </c>
      <c r="K20" s="38">
        <f>'4. melléklet'!O20</f>
        <v>100</v>
      </c>
      <c r="L20" s="38">
        <f t="shared" si="0"/>
        <v>494</v>
      </c>
    </row>
    <row r="21" spans="1:12" s="39" customFormat="1" ht="15" customHeight="1" thickBot="1">
      <c r="A21" s="9" t="s">
        <v>73</v>
      </c>
      <c r="B21" s="32"/>
      <c r="C21" s="33"/>
      <c r="D21" s="40" t="s">
        <v>74</v>
      </c>
      <c r="E21" s="43" t="s">
        <v>75</v>
      </c>
      <c r="F21" s="43"/>
      <c r="G21" s="43"/>
      <c r="H21" s="55"/>
      <c r="I21" s="37">
        <f>'2. melléklet'!DC21</f>
        <v>17036</v>
      </c>
      <c r="J21" s="38">
        <f>'3. melléklet'!AD21</f>
        <v>1271</v>
      </c>
      <c r="K21" s="38">
        <f>'4. melléklet'!O21</f>
        <v>140394</v>
      </c>
      <c r="L21" s="38">
        <f t="shared" si="0"/>
        <v>158701</v>
      </c>
    </row>
    <row r="22" spans="1:12" s="39" customFormat="1" ht="15" customHeight="1" thickBot="1">
      <c r="A22" s="9" t="s">
        <v>76</v>
      </c>
      <c r="B22" s="32"/>
      <c r="C22" s="33"/>
      <c r="D22" s="40" t="s">
        <v>77</v>
      </c>
      <c r="E22" s="55" t="s">
        <v>78</v>
      </c>
      <c r="F22" s="55"/>
      <c r="G22" s="55"/>
      <c r="H22" s="55"/>
      <c r="I22" s="37">
        <f>'2. melléklet'!DC22</f>
        <v>1938</v>
      </c>
      <c r="J22" s="38">
        <f>'3. melléklet'!AD22</f>
        <v>7087</v>
      </c>
      <c r="K22" s="38">
        <f>'4. melléklet'!O22</f>
        <v>250</v>
      </c>
      <c r="L22" s="38">
        <f t="shared" si="0"/>
        <v>9275</v>
      </c>
    </row>
    <row r="23" spans="1:12" s="39" customFormat="1" ht="15" customHeight="1" thickBot="1">
      <c r="A23" s="9" t="s">
        <v>79</v>
      </c>
      <c r="B23" s="32"/>
      <c r="C23" s="33"/>
      <c r="D23" s="40" t="s">
        <v>80</v>
      </c>
      <c r="E23" s="55" t="s">
        <v>81</v>
      </c>
      <c r="F23" s="43"/>
      <c r="G23" s="43"/>
      <c r="H23" s="43"/>
      <c r="I23" s="37">
        <f>'2. melléklet'!DC23</f>
        <v>94246</v>
      </c>
      <c r="J23" s="38">
        <f>'3. melléklet'!AD23</f>
        <v>0</v>
      </c>
      <c r="K23" s="38">
        <f>'4. melléklet'!O23</f>
        <v>0</v>
      </c>
      <c r="L23" s="38">
        <f t="shared" si="0"/>
        <v>94246</v>
      </c>
    </row>
    <row r="24" spans="1:12" s="39" customFormat="1" ht="15" customHeight="1" thickBot="1">
      <c r="A24" s="9" t="s">
        <v>82</v>
      </c>
      <c r="B24" s="32"/>
      <c r="C24" s="33"/>
      <c r="D24" s="40" t="s">
        <v>83</v>
      </c>
      <c r="E24" s="55" t="s">
        <v>84</v>
      </c>
      <c r="F24" s="43"/>
      <c r="G24" s="43"/>
      <c r="H24" s="43"/>
      <c r="I24" s="37">
        <f>'2. melléklet'!DC24</f>
        <v>0</v>
      </c>
      <c r="J24" s="38">
        <f>'3. melléklet'!AD24</f>
        <v>0</v>
      </c>
      <c r="K24" s="38">
        <f>'4. melléklet'!O24</f>
        <v>53114</v>
      </c>
      <c r="L24" s="38">
        <f t="shared" si="0"/>
        <v>53114</v>
      </c>
    </row>
    <row r="25" spans="1:12" s="39" customFormat="1" ht="15" customHeight="1" thickBot="1">
      <c r="A25" s="9" t="s">
        <v>85</v>
      </c>
      <c r="B25" s="32"/>
      <c r="C25" s="33"/>
      <c r="D25" s="40" t="s">
        <v>86</v>
      </c>
      <c r="E25" s="55" t="s">
        <v>87</v>
      </c>
      <c r="F25" s="43"/>
      <c r="G25" s="43"/>
      <c r="H25" s="43"/>
      <c r="I25" s="37">
        <f>'2. melléklet'!DC25</f>
        <v>33093</v>
      </c>
      <c r="J25" s="38">
        <f>'3. melléklet'!AD25</f>
        <v>2216</v>
      </c>
      <c r="K25" s="38">
        <f>'4. melléklet'!O25</f>
        <v>51626</v>
      </c>
      <c r="L25" s="38">
        <f t="shared" si="0"/>
        <v>86935</v>
      </c>
    </row>
    <row r="26" spans="1:12" s="39" customFormat="1" ht="15" customHeight="1" thickBot="1">
      <c r="A26" s="9" t="s">
        <v>88</v>
      </c>
      <c r="B26" s="32"/>
      <c r="C26" s="33"/>
      <c r="D26" s="40" t="s">
        <v>89</v>
      </c>
      <c r="E26" s="55" t="s">
        <v>90</v>
      </c>
      <c r="F26" s="43"/>
      <c r="G26" s="43"/>
      <c r="H26" s="43"/>
      <c r="I26" s="37">
        <f>'2. melléklet'!DC26</f>
        <v>3050</v>
      </c>
      <c r="J26" s="38">
        <f>'3. melléklet'!AD26</f>
        <v>0</v>
      </c>
      <c r="K26" s="38">
        <f>'4. melléklet'!O26</f>
        <v>14279</v>
      </c>
      <c r="L26" s="38">
        <f t="shared" si="0"/>
        <v>17329</v>
      </c>
    </row>
    <row r="27" spans="1:12" s="39" customFormat="1" ht="15" customHeight="1" thickBot="1">
      <c r="A27" s="9" t="s">
        <v>91</v>
      </c>
      <c r="B27" s="32"/>
      <c r="C27" s="33"/>
      <c r="D27" s="40" t="s">
        <v>92</v>
      </c>
      <c r="E27" s="55" t="s">
        <v>93</v>
      </c>
      <c r="F27" s="43"/>
      <c r="G27" s="43"/>
      <c r="H27" s="43"/>
      <c r="I27" s="37">
        <f>'2. melléklet'!DC27</f>
        <v>16448</v>
      </c>
      <c r="J27" s="38">
        <f>'3. melléklet'!AD27</f>
        <v>0</v>
      </c>
      <c r="K27" s="38">
        <f>'4. melléklet'!O27</f>
        <v>23</v>
      </c>
      <c r="L27" s="38">
        <f t="shared" si="0"/>
        <v>16471</v>
      </c>
    </row>
    <row r="28" spans="1:12" s="39" customFormat="1" ht="15" customHeight="1" thickBot="1">
      <c r="A28" s="9" t="s">
        <v>94</v>
      </c>
      <c r="B28" s="32"/>
      <c r="C28" s="33"/>
      <c r="D28" s="40" t="s">
        <v>95</v>
      </c>
      <c r="E28" s="55" t="s">
        <v>96</v>
      </c>
      <c r="F28" s="43"/>
      <c r="G28" s="43"/>
      <c r="H28" s="43"/>
      <c r="I28" s="37">
        <f>'2. melléklet'!DC28</f>
        <v>300</v>
      </c>
      <c r="J28" s="38">
        <f>'3. melléklet'!AD28</f>
        <v>0</v>
      </c>
      <c r="K28" s="38">
        <f>'4. melléklet'!O28</f>
        <v>0</v>
      </c>
      <c r="L28" s="38">
        <f t="shared" si="0"/>
        <v>300</v>
      </c>
    </row>
    <row r="29" spans="1:12" s="25" customFormat="1" ht="15" customHeight="1" thickBot="1">
      <c r="A29" s="9" t="s">
        <v>97</v>
      </c>
      <c r="B29" s="26"/>
      <c r="C29" s="27" t="s">
        <v>98</v>
      </c>
      <c r="D29" s="28" t="s">
        <v>99</v>
      </c>
      <c r="E29" s="29"/>
      <c r="F29" s="46"/>
      <c r="G29" s="46"/>
      <c r="H29" s="46"/>
      <c r="I29" s="47">
        <f>'2. melléklet'!DC29</f>
        <v>6100</v>
      </c>
      <c r="J29" s="48">
        <f>'3. melléklet'!AD29</f>
        <v>0</v>
      </c>
      <c r="K29" s="48">
        <f>'4. melléklet'!O29</f>
        <v>600</v>
      </c>
      <c r="L29" s="48">
        <f t="shared" si="0"/>
        <v>6700</v>
      </c>
    </row>
    <row r="30" spans="1:12" s="60" customFormat="1" ht="15" customHeight="1" thickBot="1">
      <c r="A30" s="9" t="s">
        <v>100</v>
      </c>
      <c r="B30" s="56"/>
      <c r="C30" s="57"/>
      <c r="D30" s="34" t="s">
        <v>101</v>
      </c>
      <c r="E30" s="55" t="s">
        <v>102</v>
      </c>
      <c r="F30" s="58"/>
      <c r="G30" s="59"/>
      <c r="H30" s="59"/>
      <c r="I30" s="37">
        <f>'2. melléklet'!DC30</f>
        <v>6100</v>
      </c>
      <c r="J30" s="38">
        <f>'3. melléklet'!AD30</f>
        <v>0</v>
      </c>
      <c r="K30" s="38">
        <f>'4. melléklet'!O30</f>
        <v>0</v>
      </c>
      <c r="L30" s="38">
        <f t="shared" si="0"/>
        <v>6100</v>
      </c>
    </row>
    <row r="31" spans="1:12" s="60" customFormat="1" ht="15" customHeight="1" thickBot="1">
      <c r="A31" s="9" t="s">
        <v>103</v>
      </c>
      <c r="B31" s="56"/>
      <c r="C31" s="57"/>
      <c r="D31" s="34" t="s">
        <v>104</v>
      </c>
      <c r="E31" s="55" t="s">
        <v>105</v>
      </c>
      <c r="F31" s="58"/>
      <c r="G31" s="59"/>
      <c r="H31" s="59"/>
      <c r="I31" s="37">
        <f>'2. melléklet'!DC31</f>
        <v>0</v>
      </c>
      <c r="J31" s="38">
        <f>'3. melléklet'!AD31</f>
        <v>0</v>
      </c>
      <c r="K31" s="38">
        <f>'4. melléklet'!O31</f>
        <v>600</v>
      </c>
      <c r="L31" s="38">
        <f t="shared" si="0"/>
        <v>600</v>
      </c>
    </row>
    <row r="32" spans="1:12" s="25" customFormat="1" ht="15" customHeight="1" thickBot="1">
      <c r="A32" s="9" t="s">
        <v>106</v>
      </c>
      <c r="B32" s="20" t="s">
        <v>107</v>
      </c>
      <c r="C32" s="21" t="s">
        <v>108</v>
      </c>
      <c r="D32" s="21"/>
      <c r="E32" s="21"/>
      <c r="F32" s="21"/>
      <c r="G32" s="21"/>
      <c r="H32" s="21"/>
      <c r="I32" s="23">
        <f>'2. melléklet'!DC32</f>
        <v>1582089</v>
      </c>
      <c r="J32" s="24">
        <f>'3. melléklet'!AD32</f>
        <v>0</v>
      </c>
      <c r="K32" s="24">
        <f>'4. melléklet'!O32</f>
        <v>581</v>
      </c>
      <c r="L32" s="24">
        <f t="shared" si="0"/>
        <v>1582670</v>
      </c>
    </row>
    <row r="33" spans="1:12" s="25" customFormat="1" ht="15" customHeight="1" thickBot="1">
      <c r="A33" s="9" t="s">
        <v>109</v>
      </c>
      <c r="B33" s="26"/>
      <c r="C33" s="61" t="s">
        <v>110</v>
      </c>
      <c r="D33" s="62" t="s">
        <v>111</v>
      </c>
      <c r="E33" s="28"/>
      <c r="F33" s="29"/>
      <c r="G33" s="29"/>
      <c r="H33" s="29"/>
      <c r="I33" s="30">
        <f>'2. melléklet'!DC33</f>
        <v>1570010</v>
      </c>
      <c r="J33" s="31">
        <f>'3. melléklet'!AD33</f>
        <v>0</v>
      </c>
      <c r="K33" s="31">
        <f>'4. melléklet'!O33</f>
        <v>581</v>
      </c>
      <c r="L33" s="31">
        <f t="shared" si="0"/>
        <v>1570591</v>
      </c>
    </row>
    <row r="34" spans="1:12" s="39" customFormat="1" ht="15" customHeight="1" thickBot="1">
      <c r="A34" s="9" t="s">
        <v>112</v>
      </c>
      <c r="B34" s="32"/>
      <c r="C34" s="33"/>
      <c r="D34" s="34" t="s">
        <v>113</v>
      </c>
      <c r="E34" s="43" t="s">
        <v>114</v>
      </c>
      <c r="F34" s="43"/>
      <c r="G34" s="43"/>
      <c r="H34" s="43"/>
      <c r="I34" s="37">
        <f>'2. melléklet'!DC34</f>
        <v>357505</v>
      </c>
      <c r="J34" s="38">
        <f>'3. melléklet'!AD34</f>
        <v>0</v>
      </c>
      <c r="K34" s="38">
        <f>'4. melléklet'!O34</f>
        <v>0</v>
      </c>
      <c r="L34" s="38">
        <f t="shared" si="0"/>
        <v>357505</v>
      </c>
    </row>
    <row r="35" spans="1:12" s="39" customFormat="1" ht="15" customHeight="1" thickBot="1">
      <c r="A35" s="9" t="s">
        <v>115</v>
      </c>
      <c r="B35" s="32"/>
      <c r="C35" s="34"/>
      <c r="D35" s="34" t="s">
        <v>116</v>
      </c>
      <c r="E35" s="43" t="s">
        <v>117</v>
      </c>
      <c r="F35" s="44"/>
      <c r="G35" s="44"/>
      <c r="H35" s="43"/>
      <c r="I35" s="37">
        <f>'2. melléklet'!DC35</f>
        <v>1212505</v>
      </c>
      <c r="J35" s="38">
        <f>'3. melléklet'!AD35</f>
        <v>0</v>
      </c>
      <c r="K35" s="38">
        <f>'4. melléklet'!O35</f>
        <v>581</v>
      </c>
      <c r="L35" s="38">
        <f t="shared" si="0"/>
        <v>1213086</v>
      </c>
    </row>
    <row r="36" spans="1:12" s="25" customFormat="1" ht="15" customHeight="1" thickBot="1">
      <c r="A36" s="9" t="s">
        <v>118</v>
      </c>
      <c r="B36" s="26"/>
      <c r="C36" s="61" t="s">
        <v>119</v>
      </c>
      <c r="D36" s="63" t="s">
        <v>108</v>
      </c>
      <c r="E36" s="45"/>
      <c r="F36" s="46"/>
      <c r="G36" s="46"/>
      <c r="H36" s="46"/>
      <c r="I36" s="47">
        <f>'2. melléklet'!DC36</f>
        <v>9779</v>
      </c>
      <c r="J36" s="48">
        <f>'3. melléklet'!AD36</f>
        <v>0</v>
      </c>
      <c r="K36" s="48">
        <f>'4. melléklet'!O36</f>
        <v>0</v>
      </c>
      <c r="L36" s="48">
        <f t="shared" si="0"/>
        <v>9779</v>
      </c>
    </row>
    <row r="37" spans="1:12" s="39" customFormat="1" ht="15" customHeight="1" thickBot="1">
      <c r="A37" s="9" t="s">
        <v>120</v>
      </c>
      <c r="B37" s="32"/>
      <c r="C37" s="33"/>
      <c r="D37" s="34" t="s">
        <v>121</v>
      </c>
      <c r="E37" s="43" t="s">
        <v>122</v>
      </c>
      <c r="F37" s="43"/>
      <c r="G37" s="43"/>
      <c r="H37" s="43"/>
      <c r="I37" s="37">
        <f>'2. melléklet'!DC37</f>
        <v>9779</v>
      </c>
      <c r="J37" s="38">
        <f>'3. melléklet'!AD37</f>
        <v>0</v>
      </c>
      <c r="K37" s="38">
        <f>'4. melléklet'!O37</f>
        <v>0</v>
      </c>
      <c r="L37" s="38">
        <f t="shared" si="0"/>
        <v>9779</v>
      </c>
    </row>
    <row r="38" spans="1:12" s="39" customFormat="1" ht="15" customHeight="1" thickBot="1">
      <c r="A38" s="9" t="s">
        <v>123</v>
      </c>
      <c r="B38" s="32"/>
      <c r="C38" s="33"/>
      <c r="D38" s="34" t="s">
        <v>124</v>
      </c>
      <c r="E38" s="43" t="s">
        <v>125</v>
      </c>
      <c r="F38" s="55"/>
      <c r="G38" s="55"/>
      <c r="H38" s="55"/>
      <c r="I38" s="37">
        <f>'2. melléklet'!DC38</f>
        <v>0</v>
      </c>
      <c r="J38" s="38">
        <f>'3. melléklet'!AD38</f>
        <v>0</v>
      </c>
      <c r="K38" s="38">
        <f>'4. melléklet'!O38</f>
        <v>0</v>
      </c>
      <c r="L38" s="38">
        <f t="shared" si="0"/>
        <v>0</v>
      </c>
    </row>
    <row r="39" spans="1:12" s="25" customFormat="1" ht="15" customHeight="1" thickBot="1">
      <c r="A39" s="9" t="s">
        <v>126</v>
      </c>
      <c r="B39" s="26"/>
      <c r="C39" s="61" t="s">
        <v>127</v>
      </c>
      <c r="D39" s="28" t="s">
        <v>128</v>
      </c>
      <c r="E39" s="64"/>
      <c r="F39" s="29"/>
      <c r="G39" s="29"/>
      <c r="H39" s="29"/>
      <c r="I39" s="30">
        <f>'2. melléklet'!DC39</f>
        <v>2300</v>
      </c>
      <c r="J39" s="31">
        <f>'3. melléklet'!AD39</f>
        <v>0</v>
      </c>
      <c r="K39" s="31">
        <f>'4. melléklet'!O39</f>
        <v>0</v>
      </c>
      <c r="L39" s="31">
        <f t="shared" si="0"/>
        <v>2300</v>
      </c>
    </row>
    <row r="40" spans="1:12" s="39" customFormat="1" ht="15" customHeight="1" thickBot="1">
      <c r="A40" s="9" t="s">
        <v>129</v>
      </c>
      <c r="B40" s="32"/>
      <c r="C40" s="33"/>
      <c r="D40" s="34" t="s">
        <v>130</v>
      </c>
      <c r="E40" s="55" t="s">
        <v>131</v>
      </c>
      <c r="F40" s="55"/>
      <c r="G40" s="55"/>
      <c r="H40" s="55"/>
      <c r="I40" s="65">
        <f>'2. melléklet'!DC40</f>
        <v>2300</v>
      </c>
      <c r="J40" s="66">
        <f>'3. melléklet'!AD40</f>
        <v>0</v>
      </c>
      <c r="K40" s="66">
        <f>'4. melléklet'!O40</f>
        <v>0</v>
      </c>
      <c r="L40" s="66">
        <f t="shared" si="0"/>
        <v>2300</v>
      </c>
    </row>
    <row r="41" spans="1:12" s="25" customFormat="1" ht="30" customHeight="1" thickBot="1">
      <c r="A41" s="9" t="s">
        <v>132</v>
      </c>
      <c r="B41" s="67" t="s">
        <v>133</v>
      </c>
      <c r="C41" s="68"/>
      <c r="D41" s="68"/>
      <c r="E41" s="68"/>
      <c r="F41" s="68"/>
      <c r="G41" s="68"/>
      <c r="H41" s="68"/>
      <c r="I41" s="69">
        <f>'2. melléklet'!DC41</f>
        <v>4988519</v>
      </c>
      <c r="J41" s="70">
        <f>'3. melléklet'!AD41</f>
        <v>32748</v>
      </c>
      <c r="K41" s="70">
        <f>'4. melléklet'!O41</f>
        <v>263967</v>
      </c>
      <c r="L41" s="70">
        <f t="shared" si="0"/>
        <v>5285234</v>
      </c>
    </row>
    <row r="42" spans="1:12" s="72" customFormat="1" ht="15" customHeight="1" thickBot="1">
      <c r="A42" s="9" t="s">
        <v>134</v>
      </c>
      <c r="B42" s="20" t="s">
        <v>135</v>
      </c>
      <c r="C42" s="71" t="s">
        <v>136</v>
      </c>
      <c r="D42" s="71"/>
      <c r="E42" s="71"/>
      <c r="F42" s="71"/>
      <c r="G42" s="71"/>
      <c r="H42" s="71"/>
      <c r="I42" s="23">
        <f>'2. melléklet'!DC42</f>
        <v>609107</v>
      </c>
      <c r="J42" s="24">
        <f>'3. melléklet'!AD42</f>
        <v>467378</v>
      </c>
      <c r="K42" s="24">
        <f>'4. melléklet'!O42</f>
        <v>852318</v>
      </c>
      <c r="L42" s="24">
        <f t="shared" si="0"/>
        <v>1928803</v>
      </c>
    </row>
    <row r="43" spans="1:12" s="72" customFormat="1" ht="15" customHeight="1" thickBot="1">
      <c r="A43" s="9" t="s">
        <v>137</v>
      </c>
      <c r="B43" s="73"/>
      <c r="C43" s="27" t="s">
        <v>138</v>
      </c>
      <c r="D43" s="45" t="s">
        <v>139</v>
      </c>
      <c r="E43" s="45"/>
      <c r="F43" s="45"/>
      <c r="G43" s="45"/>
      <c r="H43" s="45"/>
      <c r="I43" s="47">
        <f>'2. melléklet'!DC43</f>
        <v>0</v>
      </c>
      <c r="J43" s="48">
        <f>'3. melléklet'!AD43</f>
        <v>0</v>
      </c>
      <c r="K43" s="48">
        <f>'4. melléklet'!O43</f>
        <v>0</v>
      </c>
      <c r="L43" s="48">
        <f t="shared" si="0"/>
        <v>0</v>
      </c>
    </row>
    <row r="44" spans="1:12" s="39" customFormat="1" ht="15" customHeight="1" thickBot="1">
      <c r="A44" s="9" t="s">
        <v>140</v>
      </c>
      <c r="B44" s="32"/>
      <c r="C44" s="34"/>
      <c r="D44" s="40" t="s">
        <v>141</v>
      </c>
      <c r="E44" s="43" t="s">
        <v>142</v>
      </c>
      <c r="F44" s="43"/>
      <c r="G44" s="43"/>
      <c r="H44" s="43"/>
      <c r="I44" s="37">
        <f>'2. melléklet'!DC44</f>
        <v>0</v>
      </c>
      <c r="J44" s="38">
        <f>'3. melléklet'!AD44</f>
        <v>0</v>
      </c>
      <c r="K44" s="38">
        <f>'4. melléklet'!O44</f>
        <v>0</v>
      </c>
      <c r="L44" s="38">
        <f t="shared" si="0"/>
        <v>0</v>
      </c>
    </row>
    <row r="45" spans="1:12" s="25" customFormat="1" ht="15" customHeight="1" thickBot="1">
      <c r="A45" s="9" t="s">
        <v>143</v>
      </c>
      <c r="B45" s="26"/>
      <c r="C45" s="27" t="s">
        <v>144</v>
      </c>
      <c r="D45" s="45" t="s">
        <v>145</v>
      </c>
      <c r="E45" s="45"/>
      <c r="F45" s="45"/>
      <c r="G45" s="45"/>
      <c r="H45" s="29"/>
      <c r="I45" s="47">
        <f>'2. melléklet'!DC45</f>
        <v>609107</v>
      </c>
      <c r="J45" s="48">
        <f>'3. melléklet'!AD45</f>
        <v>43081</v>
      </c>
      <c r="K45" s="48">
        <f>'4. melléklet'!O45</f>
        <v>62118</v>
      </c>
      <c r="L45" s="48">
        <f t="shared" si="0"/>
        <v>714306</v>
      </c>
    </row>
    <row r="46" spans="1:12" s="60" customFormat="1" ht="15" customHeight="1" thickBot="1">
      <c r="A46" s="9" t="s">
        <v>146</v>
      </c>
      <c r="B46" s="56"/>
      <c r="C46" s="34"/>
      <c r="D46" s="34" t="s">
        <v>147</v>
      </c>
      <c r="E46" s="55" t="s">
        <v>148</v>
      </c>
      <c r="F46" s="55"/>
      <c r="G46" s="55"/>
      <c r="H46" s="59"/>
      <c r="I46" s="65">
        <f>'2. melléklet'!DC46</f>
        <v>434539</v>
      </c>
      <c r="J46" s="66">
        <f>'3. melléklet'!AD46</f>
        <v>37971</v>
      </c>
      <c r="K46" s="66">
        <f>'4. melléklet'!O46</f>
        <v>62118</v>
      </c>
      <c r="L46" s="66">
        <f t="shared" si="0"/>
        <v>534628</v>
      </c>
    </row>
    <row r="47" spans="1:12" s="60" customFormat="1" ht="15" customHeight="1" thickBot="1">
      <c r="A47" s="9" t="s">
        <v>149</v>
      </c>
      <c r="B47" s="56"/>
      <c r="C47" s="34"/>
      <c r="D47" s="34" t="s">
        <v>150</v>
      </c>
      <c r="E47" s="55" t="s">
        <v>151</v>
      </c>
      <c r="F47" s="55"/>
      <c r="G47" s="55"/>
      <c r="H47" s="59"/>
      <c r="I47" s="65">
        <f>'2. melléklet'!DC47</f>
        <v>174568</v>
      </c>
      <c r="J47" s="66">
        <f>'3. melléklet'!AD47</f>
        <v>5110</v>
      </c>
      <c r="K47" s="66">
        <f>'4. melléklet'!O47</f>
        <v>0</v>
      </c>
      <c r="L47" s="66">
        <f t="shared" si="0"/>
        <v>179678</v>
      </c>
    </row>
    <row r="48" spans="1:12" s="25" customFormat="1" ht="15" customHeight="1" thickBot="1">
      <c r="A48" s="9" t="s">
        <v>152</v>
      </c>
      <c r="B48" s="74"/>
      <c r="C48" s="75" t="s">
        <v>153</v>
      </c>
      <c r="D48" s="76" t="s">
        <v>154</v>
      </c>
      <c r="E48" s="77"/>
      <c r="F48" s="77"/>
      <c r="G48" s="77"/>
      <c r="H48" s="77"/>
      <c r="I48" s="78">
        <f>'2. melléklet'!DC48</f>
        <v>0</v>
      </c>
      <c r="J48" s="79">
        <f>'3. melléklet'!AD48</f>
        <v>424297</v>
      </c>
      <c r="K48" s="79">
        <f>'4. melléklet'!O48</f>
        <v>790200</v>
      </c>
      <c r="L48" s="79">
        <f t="shared" si="0"/>
        <v>1214497</v>
      </c>
    </row>
    <row r="49" spans="1:12" s="25" customFormat="1" ht="15" customHeight="1" thickBot="1">
      <c r="A49" s="9" t="s">
        <v>155</v>
      </c>
      <c r="B49" s="80" t="s">
        <v>156</v>
      </c>
      <c r="C49" s="81" t="s">
        <v>157</v>
      </c>
      <c r="D49" s="82"/>
      <c r="E49" s="82"/>
      <c r="F49" s="82"/>
      <c r="G49" s="82"/>
      <c r="H49" s="82"/>
      <c r="I49" s="23">
        <f>'2. melléklet'!DC49</f>
        <v>0</v>
      </c>
      <c r="J49" s="24">
        <f>'3. melléklet'!AD49</f>
        <v>0</v>
      </c>
      <c r="K49" s="24">
        <f>'4. melléklet'!O49</f>
        <v>0</v>
      </c>
      <c r="L49" s="24">
        <f t="shared" si="0"/>
        <v>0</v>
      </c>
    </row>
    <row r="50" spans="1:12" s="25" customFormat="1" ht="30" customHeight="1" thickBot="1">
      <c r="A50" s="9" t="s">
        <v>158</v>
      </c>
      <c r="B50" s="83" t="s">
        <v>159</v>
      </c>
      <c r="C50" s="84"/>
      <c r="D50" s="84"/>
      <c r="E50" s="84"/>
      <c r="F50" s="84"/>
      <c r="G50" s="84"/>
      <c r="H50" s="84"/>
      <c r="I50" s="69">
        <f>'2. melléklet'!DC50</f>
        <v>5597626</v>
      </c>
      <c r="J50" s="69">
        <f>'3. melléklet'!AD50</f>
        <v>500126</v>
      </c>
      <c r="K50" s="69">
        <f>'4. melléklet'!O50</f>
        <v>1116285</v>
      </c>
      <c r="L50" s="70">
        <f>SUM(I50:K50)-L48</f>
        <v>5999540</v>
      </c>
    </row>
    <row r="51" spans="1:12" s="53" customFormat="1" ht="15" customHeight="1" thickBot="1">
      <c r="A51" s="9" t="s">
        <v>160</v>
      </c>
      <c r="B51" s="85"/>
      <c r="C51" s="86"/>
      <c r="D51" s="86"/>
      <c r="E51" s="86"/>
      <c r="F51" s="86"/>
      <c r="G51" s="86"/>
      <c r="H51" s="86"/>
      <c r="I51" s="86"/>
      <c r="J51" s="86"/>
      <c r="K51" s="86"/>
      <c r="L51" s="87"/>
    </row>
    <row r="52" spans="1:12" ht="75.75" thickBot="1">
      <c r="A52" s="9" t="s">
        <v>161</v>
      </c>
      <c r="B52" s="18" t="s">
        <v>27</v>
      </c>
      <c r="C52" s="18"/>
      <c r="D52" s="18"/>
      <c r="E52" s="18"/>
      <c r="F52" s="18"/>
      <c r="G52" s="18"/>
      <c r="H52" s="18"/>
      <c r="I52" s="19" t="s">
        <v>28</v>
      </c>
      <c r="J52" s="19" t="s">
        <v>29</v>
      </c>
      <c r="K52" s="19" t="s">
        <v>30</v>
      </c>
      <c r="L52" s="19" t="s">
        <v>31</v>
      </c>
    </row>
    <row r="53" spans="1:12" s="91" customFormat="1" ht="16.5" thickBot="1">
      <c r="A53" s="9" t="s">
        <v>162</v>
      </c>
      <c r="B53" s="88" t="s">
        <v>33</v>
      </c>
      <c r="C53" s="89" t="s">
        <v>163</v>
      </c>
      <c r="D53" s="89"/>
      <c r="E53" s="89"/>
      <c r="F53" s="89"/>
      <c r="G53" s="89"/>
      <c r="H53" s="89"/>
      <c r="I53" s="90">
        <f>'2. melléklet'!DC53</f>
        <v>1577548</v>
      </c>
      <c r="J53" s="90">
        <f>'3. melléklet'!AD53</f>
        <v>474397</v>
      </c>
      <c r="K53" s="90">
        <f>'4. melléklet'!O53</f>
        <v>1095506</v>
      </c>
      <c r="L53" s="90">
        <f aca="true" t="shared" si="1" ref="L53:L78">SUM(I53:K53)</f>
        <v>3147451</v>
      </c>
    </row>
    <row r="54" spans="1:12" s="91" customFormat="1" ht="16.5" thickBot="1">
      <c r="A54" s="9" t="s">
        <v>164</v>
      </c>
      <c r="B54" s="92"/>
      <c r="C54" s="93" t="s">
        <v>36</v>
      </c>
      <c r="D54" s="94" t="s">
        <v>165</v>
      </c>
      <c r="E54" s="94"/>
      <c r="F54" s="94"/>
      <c r="G54" s="94"/>
      <c r="H54" s="95"/>
      <c r="I54" s="96">
        <f>'2. melléklet'!DC54</f>
        <v>180349</v>
      </c>
      <c r="J54" s="96">
        <f>'3. melléklet'!AD54</f>
        <v>205268</v>
      </c>
      <c r="K54" s="96">
        <f>'4. melléklet'!O54</f>
        <v>466891</v>
      </c>
      <c r="L54" s="96">
        <f t="shared" si="1"/>
        <v>852508</v>
      </c>
    </row>
    <row r="55" spans="1:12" s="91" customFormat="1" ht="16.5" thickBot="1">
      <c r="A55" s="9" t="s">
        <v>166</v>
      </c>
      <c r="B55" s="92"/>
      <c r="C55" s="93" t="s">
        <v>48</v>
      </c>
      <c r="D55" s="97" t="s">
        <v>167</v>
      </c>
      <c r="E55" s="98"/>
      <c r="F55" s="97"/>
      <c r="G55" s="97"/>
      <c r="H55" s="99"/>
      <c r="I55" s="100">
        <f>'2. melléklet'!DC55</f>
        <v>37673</v>
      </c>
      <c r="J55" s="100">
        <f>'3. melléklet'!AD55</f>
        <v>60614</v>
      </c>
      <c r="K55" s="100">
        <f>'4. melléklet'!O55</f>
        <v>122410</v>
      </c>
      <c r="L55" s="100">
        <f t="shared" si="1"/>
        <v>220697</v>
      </c>
    </row>
    <row r="56" spans="1:12" s="91" customFormat="1" ht="16.5" thickBot="1">
      <c r="A56" s="9" t="s">
        <v>168</v>
      </c>
      <c r="B56" s="92"/>
      <c r="C56" s="93" t="s">
        <v>69</v>
      </c>
      <c r="D56" s="97" t="s">
        <v>169</v>
      </c>
      <c r="E56" s="98"/>
      <c r="F56" s="97"/>
      <c r="G56" s="97"/>
      <c r="H56" s="99"/>
      <c r="I56" s="100">
        <f>'2. melléklet'!DC56</f>
        <v>587292</v>
      </c>
      <c r="J56" s="100">
        <f>'3. melléklet'!AD56</f>
        <v>136643</v>
      </c>
      <c r="K56" s="100">
        <f>'4. melléklet'!O56</f>
        <v>454810</v>
      </c>
      <c r="L56" s="100">
        <f t="shared" si="1"/>
        <v>1178745</v>
      </c>
    </row>
    <row r="57" spans="1:12" s="91" customFormat="1" ht="16.5" thickBot="1">
      <c r="A57" s="9" t="s">
        <v>170</v>
      </c>
      <c r="B57" s="92"/>
      <c r="C57" s="93" t="s">
        <v>171</v>
      </c>
      <c r="D57" s="101" t="s">
        <v>172</v>
      </c>
      <c r="E57" s="102"/>
      <c r="F57" s="102"/>
      <c r="G57" s="101"/>
      <c r="H57" s="103"/>
      <c r="I57" s="104">
        <f>'2. melléklet'!DC57</f>
        <v>34254</v>
      </c>
      <c r="J57" s="104">
        <f>'3. melléklet'!AD57</f>
        <v>36883</v>
      </c>
      <c r="K57" s="104">
        <f>'4. melléklet'!O57</f>
        <v>0</v>
      </c>
      <c r="L57" s="104">
        <f t="shared" si="1"/>
        <v>71137</v>
      </c>
    </row>
    <row r="58" spans="1:12" s="91" customFormat="1" ht="16.5" thickBot="1">
      <c r="A58" s="9" t="s">
        <v>173</v>
      </c>
      <c r="B58" s="92"/>
      <c r="C58" s="93" t="s">
        <v>98</v>
      </c>
      <c r="D58" s="97" t="s">
        <v>174</v>
      </c>
      <c r="E58" s="98"/>
      <c r="F58" s="97"/>
      <c r="G58" s="97"/>
      <c r="H58" s="99"/>
      <c r="I58" s="100">
        <f>'2. melléklet'!DC58</f>
        <v>737980</v>
      </c>
      <c r="J58" s="100">
        <f>'3. melléklet'!AD58</f>
        <v>34989</v>
      </c>
      <c r="K58" s="100">
        <f>'4. melléklet'!O58</f>
        <v>51395</v>
      </c>
      <c r="L58" s="100">
        <f t="shared" si="1"/>
        <v>824364</v>
      </c>
    </row>
    <row r="59" spans="1:12" s="111" customFormat="1" ht="15" thickBot="1">
      <c r="A59" s="9" t="s">
        <v>175</v>
      </c>
      <c r="B59" s="105"/>
      <c r="C59" s="106"/>
      <c r="D59" s="107" t="s">
        <v>176</v>
      </c>
      <c r="E59" s="108" t="s">
        <v>177</v>
      </c>
      <c r="F59" s="108"/>
      <c r="G59" s="108"/>
      <c r="H59" s="109"/>
      <c r="I59" s="110">
        <f>'2. melléklet'!DC59</f>
        <v>338</v>
      </c>
      <c r="J59" s="110">
        <f>'3. melléklet'!AD59</f>
        <v>34976</v>
      </c>
      <c r="K59" s="110">
        <f>'4. melléklet'!O59</f>
        <v>51221</v>
      </c>
      <c r="L59" s="110">
        <f t="shared" si="1"/>
        <v>86535</v>
      </c>
    </row>
    <row r="60" spans="1:12" s="111" customFormat="1" ht="15" thickBot="1">
      <c r="A60" s="9" t="s">
        <v>178</v>
      </c>
      <c r="B60" s="105"/>
      <c r="C60" s="106"/>
      <c r="D60" s="107" t="s">
        <v>179</v>
      </c>
      <c r="E60" s="108" t="s">
        <v>180</v>
      </c>
      <c r="F60" s="108"/>
      <c r="G60" s="108"/>
      <c r="H60" s="109"/>
      <c r="I60" s="110">
        <f>'2. melléklet'!DC60</f>
        <v>508449</v>
      </c>
      <c r="J60" s="110">
        <f>'3. melléklet'!AD60</f>
        <v>0</v>
      </c>
      <c r="K60" s="110">
        <f>'4. melléklet'!O60</f>
        <v>174</v>
      </c>
      <c r="L60" s="110">
        <f t="shared" si="1"/>
        <v>508623</v>
      </c>
    </row>
    <row r="61" spans="1:12" s="111" customFormat="1" ht="15" thickBot="1">
      <c r="A61" s="9" t="s">
        <v>181</v>
      </c>
      <c r="B61" s="105"/>
      <c r="C61" s="106"/>
      <c r="D61" s="107" t="s">
        <v>182</v>
      </c>
      <c r="E61" s="108" t="s">
        <v>183</v>
      </c>
      <c r="F61" s="112"/>
      <c r="G61" s="108"/>
      <c r="H61" s="109"/>
      <c r="I61" s="110">
        <f>'2. melléklet'!DC61</f>
        <v>5000</v>
      </c>
      <c r="J61" s="110">
        <f>'3. melléklet'!AD61</f>
        <v>0</v>
      </c>
      <c r="K61" s="110">
        <f>'4. melléklet'!O61</f>
        <v>0</v>
      </c>
      <c r="L61" s="110">
        <f t="shared" si="1"/>
        <v>5000</v>
      </c>
    </row>
    <row r="62" spans="1:12" s="111" customFormat="1" ht="15" thickBot="1">
      <c r="A62" s="9" t="s">
        <v>184</v>
      </c>
      <c r="B62" s="105"/>
      <c r="C62" s="106"/>
      <c r="D62" s="107" t="s">
        <v>185</v>
      </c>
      <c r="E62" s="113" t="s">
        <v>186</v>
      </c>
      <c r="F62" s="114"/>
      <c r="G62" s="113"/>
      <c r="H62" s="115"/>
      <c r="I62" s="116">
        <f>'2. melléklet'!DC62</f>
        <v>213061</v>
      </c>
      <c r="J62" s="116">
        <f>'3. melléklet'!AD62</f>
        <v>13</v>
      </c>
      <c r="K62" s="116">
        <f>'4. melléklet'!O62</f>
        <v>0</v>
      </c>
      <c r="L62" s="110">
        <f t="shared" si="1"/>
        <v>213074</v>
      </c>
    </row>
    <row r="63" spans="1:12" s="111" customFormat="1" ht="15" thickBot="1">
      <c r="A63" s="9" t="s">
        <v>187</v>
      </c>
      <c r="B63" s="105"/>
      <c r="C63" s="106"/>
      <c r="D63" s="107" t="s">
        <v>188</v>
      </c>
      <c r="E63" s="108" t="s">
        <v>189</v>
      </c>
      <c r="F63" s="112"/>
      <c r="G63" s="108"/>
      <c r="H63" s="109"/>
      <c r="I63" s="110">
        <f>'2. melléklet'!DC63</f>
        <v>7468</v>
      </c>
      <c r="J63" s="110">
        <f>'3. melléklet'!AD63</f>
        <v>0</v>
      </c>
      <c r="K63" s="110">
        <f>'4. melléklet'!O63</f>
        <v>0</v>
      </c>
      <c r="L63" s="110">
        <f t="shared" si="1"/>
        <v>7468</v>
      </c>
    </row>
    <row r="64" spans="1:12" s="111" customFormat="1" ht="15" thickBot="1">
      <c r="A64" s="9" t="s">
        <v>190</v>
      </c>
      <c r="B64" s="105"/>
      <c r="C64" s="106"/>
      <c r="D64" s="107" t="s">
        <v>191</v>
      </c>
      <c r="E64" s="108" t="s">
        <v>192</v>
      </c>
      <c r="F64" s="112"/>
      <c r="G64" s="108"/>
      <c r="H64" s="109"/>
      <c r="I64" s="110">
        <f>'2. melléklet'!DC64</f>
        <v>3664</v>
      </c>
      <c r="J64" s="110">
        <f>'3. melléklet'!AD64</f>
        <v>0</v>
      </c>
      <c r="K64" s="110">
        <f>'4. melléklet'!O64</f>
        <v>0</v>
      </c>
      <c r="L64" s="110">
        <f t="shared" si="1"/>
        <v>3664</v>
      </c>
    </row>
    <row r="65" spans="1:12" s="91" customFormat="1" ht="16.5" thickBot="1">
      <c r="A65" s="9" t="s">
        <v>193</v>
      </c>
      <c r="B65" s="88" t="s">
        <v>107</v>
      </c>
      <c r="C65" s="89" t="s">
        <v>194</v>
      </c>
      <c r="D65" s="117"/>
      <c r="E65" s="117"/>
      <c r="F65" s="89"/>
      <c r="G65" s="89"/>
      <c r="H65" s="89"/>
      <c r="I65" s="90">
        <f>'2. melléklet'!DC65</f>
        <v>2458615</v>
      </c>
      <c r="J65" s="90">
        <f>'3. melléklet'!AD65</f>
        <v>25729</v>
      </c>
      <c r="K65" s="90">
        <f>'4. melléklet'!O65</f>
        <v>20779</v>
      </c>
      <c r="L65" s="90">
        <f t="shared" si="1"/>
        <v>2505123</v>
      </c>
    </row>
    <row r="66" spans="1:12" s="91" customFormat="1" ht="16.5" thickBot="1">
      <c r="A66" s="9" t="s">
        <v>195</v>
      </c>
      <c r="B66" s="92"/>
      <c r="C66" s="93" t="s">
        <v>110</v>
      </c>
      <c r="D66" s="94" t="s">
        <v>196</v>
      </c>
      <c r="E66" s="94"/>
      <c r="F66" s="94"/>
      <c r="G66" s="94"/>
      <c r="H66" s="95"/>
      <c r="I66" s="96">
        <f>'2. melléklet'!DC66</f>
        <v>695620</v>
      </c>
      <c r="J66" s="96">
        <f>'3. melléklet'!AD66</f>
        <v>25729</v>
      </c>
      <c r="K66" s="96">
        <f>'4. melléklet'!O66</f>
        <v>15661</v>
      </c>
      <c r="L66" s="96">
        <f t="shared" si="1"/>
        <v>737010</v>
      </c>
    </row>
    <row r="67" spans="1:12" s="91" customFormat="1" ht="16.5" thickBot="1">
      <c r="A67" s="9" t="s">
        <v>197</v>
      </c>
      <c r="B67" s="92"/>
      <c r="C67" s="93" t="s">
        <v>119</v>
      </c>
      <c r="D67" s="97" t="s">
        <v>198</v>
      </c>
      <c r="E67" s="97"/>
      <c r="F67" s="97"/>
      <c r="G67" s="97"/>
      <c r="H67" s="99"/>
      <c r="I67" s="100">
        <f>'2. melléklet'!DC67</f>
        <v>1163937</v>
      </c>
      <c r="J67" s="100">
        <f>'3. melléklet'!AD67</f>
        <v>0</v>
      </c>
      <c r="K67" s="100">
        <f>'4. melléklet'!O67</f>
        <v>5118</v>
      </c>
      <c r="L67" s="100">
        <f t="shared" si="1"/>
        <v>1169055</v>
      </c>
    </row>
    <row r="68" spans="1:12" s="91" customFormat="1" ht="16.5" thickBot="1">
      <c r="A68" s="9" t="s">
        <v>199</v>
      </c>
      <c r="B68" s="92"/>
      <c r="C68" s="93" t="s">
        <v>127</v>
      </c>
      <c r="D68" s="97" t="s">
        <v>200</v>
      </c>
      <c r="E68" s="98"/>
      <c r="F68" s="97"/>
      <c r="G68" s="97"/>
      <c r="H68" s="99"/>
      <c r="I68" s="100">
        <f>'2. melléklet'!DC68</f>
        <v>599058</v>
      </c>
      <c r="J68" s="100">
        <f>'3. melléklet'!AD68</f>
        <v>0</v>
      </c>
      <c r="K68" s="100">
        <f>'4. melléklet'!O68</f>
        <v>0</v>
      </c>
      <c r="L68" s="100">
        <f t="shared" si="1"/>
        <v>599058</v>
      </c>
    </row>
    <row r="69" spans="1:12" s="111" customFormat="1" ht="15" thickBot="1">
      <c r="A69" s="9" t="s">
        <v>201</v>
      </c>
      <c r="B69" s="105"/>
      <c r="C69" s="118"/>
      <c r="D69" s="107" t="s">
        <v>202</v>
      </c>
      <c r="E69" s="108" t="s">
        <v>203</v>
      </c>
      <c r="F69" s="108"/>
      <c r="G69" s="108"/>
      <c r="H69" s="109"/>
      <c r="I69" s="110">
        <f>'2. melléklet'!DC69</f>
        <v>14450</v>
      </c>
      <c r="J69" s="110">
        <f>'3. melléklet'!AD69</f>
        <v>0</v>
      </c>
      <c r="K69" s="110">
        <f>'4. melléklet'!O69</f>
        <v>0</v>
      </c>
      <c r="L69" s="110">
        <f t="shared" si="1"/>
        <v>14450</v>
      </c>
    </row>
    <row r="70" spans="1:12" s="111" customFormat="1" ht="15" thickBot="1">
      <c r="A70" s="9" t="s">
        <v>204</v>
      </c>
      <c r="B70" s="105"/>
      <c r="C70" s="118"/>
      <c r="D70" s="107" t="s">
        <v>205</v>
      </c>
      <c r="E70" s="108" t="s">
        <v>206</v>
      </c>
      <c r="F70" s="108"/>
      <c r="G70" s="108"/>
      <c r="H70" s="109"/>
      <c r="I70" s="110">
        <f>'2. melléklet'!DC70</f>
        <v>37371</v>
      </c>
      <c r="J70" s="110">
        <f>'3. melléklet'!AD70</f>
        <v>0</v>
      </c>
      <c r="K70" s="110">
        <f>'4. melléklet'!O70</f>
        <v>0</v>
      </c>
      <c r="L70" s="110">
        <f t="shared" si="1"/>
        <v>37371</v>
      </c>
    </row>
    <row r="71" spans="1:12" s="111" customFormat="1" ht="15" thickBot="1">
      <c r="A71" s="9" t="s">
        <v>207</v>
      </c>
      <c r="B71" s="105"/>
      <c r="C71" s="118"/>
      <c r="D71" s="107" t="s">
        <v>208</v>
      </c>
      <c r="E71" s="108" t="s">
        <v>209</v>
      </c>
      <c r="F71" s="112"/>
      <c r="G71" s="108"/>
      <c r="H71" s="109"/>
      <c r="I71" s="110">
        <f>'2. melléklet'!DC71</f>
        <v>71361</v>
      </c>
      <c r="J71" s="110">
        <f>'3. melléklet'!AD71</f>
        <v>0</v>
      </c>
      <c r="K71" s="110">
        <f>'4. melléklet'!O71</f>
        <v>0</v>
      </c>
      <c r="L71" s="110">
        <f t="shared" si="1"/>
        <v>71361</v>
      </c>
    </row>
    <row r="72" spans="1:12" s="111" customFormat="1" ht="15" thickBot="1">
      <c r="A72" s="9" t="s">
        <v>210</v>
      </c>
      <c r="B72" s="105"/>
      <c r="C72" s="118"/>
      <c r="D72" s="107" t="s">
        <v>211</v>
      </c>
      <c r="E72" s="108" t="s">
        <v>212</v>
      </c>
      <c r="F72" s="112"/>
      <c r="G72" s="108"/>
      <c r="H72" s="109"/>
      <c r="I72" s="116">
        <f>'2. melléklet'!DC72</f>
        <v>475876</v>
      </c>
      <c r="J72" s="116">
        <f>'3. melléklet'!AD72</f>
        <v>0</v>
      </c>
      <c r="K72" s="116">
        <f>'4. melléklet'!O72</f>
        <v>0</v>
      </c>
      <c r="L72" s="110">
        <f t="shared" si="1"/>
        <v>475876</v>
      </c>
    </row>
    <row r="73" spans="1:12" s="122" customFormat="1" ht="30" customHeight="1" thickBot="1">
      <c r="A73" s="9" t="s">
        <v>213</v>
      </c>
      <c r="B73" s="119" t="s">
        <v>214</v>
      </c>
      <c r="C73" s="120"/>
      <c r="D73" s="121"/>
      <c r="E73" s="121"/>
      <c r="F73" s="121"/>
      <c r="G73" s="121"/>
      <c r="H73" s="121"/>
      <c r="I73" s="69">
        <f>'2. melléklet'!DC73</f>
        <v>4036163</v>
      </c>
      <c r="J73" s="69">
        <f>'3. melléklet'!AD73</f>
        <v>500126</v>
      </c>
      <c r="K73" s="69">
        <f>'4. melléklet'!O73</f>
        <v>1116285</v>
      </c>
      <c r="L73" s="69">
        <f t="shared" si="1"/>
        <v>5652574</v>
      </c>
    </row>
    <row r="74" spans="1:12" s="91" customFormat="1" ht="16.5" thickBot="1">
      <c r="A74" s="9" t="s">
        <v>215</v>
      </c>
      <c r="B74" s="88" t="s">
        <v>135</v>
      </c>
      <c r="C74" s="89" t="s">
        <v>216</v>
      </c>
      <c r="D74" s="89"/>
      <c r="E74" s="89"/>
      <c r="F74" s="89"/>
      <c r="G74" s="89"/>
      <c r="H74" s="89"/>
      <c r="I74" s="90">
        <f>'2. melléklet'!DC74</f>
        <v>1561463</v>
      </c>
      <c r="J74" s="90">
        <f>'3. melléklet'!AD74</f>
        <v>0</v>
      </c>
      <c r="K74" s="90">
        <f>'4. melléklet'!O74</f>
        <v>0</v>
      </c>
      <c r="L74" s="90">
        <f t="shared" si="1"/>
        <v>1561463</v>
      </c>
    </row>
    <row r="75" spans="1:12" s="91" customFormat="1" ht="16.5" thickBot="1">
      <c r="A75" s="9" t="s">
        <v>217</v>
      </c>
      <c r="B75" s="92"/>
      <c r="C75" s="123" t="s">
        <v>138</v>
      </c>
      <c r="D75" s="124" t="s">
        <v>218</v>
      </c>
      <c r="E75" s="124"/>
      <c r="F75" s="124"/>
      <c r="G75" s="124"/>
      <c r="H75" s="125"/>
      <c r="I75" s="126">
        <f>'2. melléklet'!DC75</f>
        <v>346966</v>
      </c>
      <c r="J75" s="126">
        <f>'3. melléklet'!AD75</f>
        <v>0</v>
      </c>
      <c r="K75" s="126">
        <f>'4. melléklet'!O75</f>
        <v>0</v>
      </c>
      <c r="L75" s="126">
        <f t="shared" si="1"/>
        <v>346966</v>
      </c>
    </row>
    <row r="76" spans="1:12" s="39" customFormat="1" ht="15" customHeight="1" thickBot="1">
      <c r="A76" s="9" t="s">
        <v>219</v>
      </c>
      <c r="B76" s="32"/>
      <c r="C76" s="34"/>
      <c r="D76" s="127" t="s">
        <v>141</v>
      </c>
      <c r="E76" s="43" t="s">
        <v>220</v>
      </c>
      <c r="F76" s="43"/>
      <c r="G76" s="43"/>
      <c r="H76" s="43"/>
      <c r="I76" s="37">
        <f>'2. melléklet'!DC76</f>
        <v>346966</v>
      </c>
      <c r="J76" s="38">
        <f>'3. melléklet'!AD76</f>
        <v>0</v>
      </c>
      <c r="K76" s="38">
        <f>'4. melléklet'!O76</f>
        <v>0</v>
      </c>
      <c r="L76" s="38">
        <f t="shared" si="1"/>
        <v>346966</v>
      </c>
    </row>
    <row r="77" spans="1:12" s="25" customFormat="1" ht="15" customHeight="1" thickBot="1">
      <c r="A77" s="9" t="s">
        <v>221</v>
      </c>
      <c r="B77" s="128"/>
      <c r="C77" s="129" t="s">
        <v>222</v>
      </c>
      <c r="D77" s="130" t="s">
        <v>223</v>
      </c>
      <c r="E77" s="131"/>
      <c r="F77" s="131"/>
      <c r="G77" s="131"/>
      <c r="H77" s="131"/>
      <c r="I77" s="132">
        <f>'2. melléklet'!DC77</f>
        <v>1214497</v>
      </c>
      <c r="J77" s="133">
        <f>'3. melléklet'!AD77</f>
        <v>0</v>
      </c>
      <c r="K77" s="133">
        <f>'4. melléklet'!O77</f>
        <v>0</v>
      </c>
      <c r="L77" s="133">
        <f t="shared" si="1"/>
        <v>1214497</v>
      </c>
    </row>
    <row r="78" spans="1:12" s="91" customFormat="1" ht="16.5" thickBot="1">
      <c r="A78" s="9" t="s">
        <v>224</v>
      </c>
      <c r="B78" s="88" t="s">
        <v>225</v>
      </c>
      <c r="C78" s="89" t="s">
        <v>226</v>
      </c>
      <c r="D78" s="117"/>
      <c r="E78" s="117"/>
      <c r="F78" s="89"/>
      <c r="G78" s="89"/>
      <c r="H78" s="134"/>
      <c r="I78" s="90">
        <f>'2. melléklet'!DC78</f>
        <v>0</v>
      </c>
      <c r="J78" s="90">
        <f>'3. melléklet'!AD78</f>
        <v>0</v>
      </c>
      <c r="K78" s="90">
        <f>'4. melléklet'!O78</f>
        <v>0</v>
      </c>
      <c r="L78" s="90">
        <f t="shared" si="1"/>
        <v>0</v>
      </c>
    </row>
    <row r="79" spans="1:12" s="122" customFormat="1" ht="30" customHeight="1" thickBot="1">
      <c r="A79" s="9" t="s">
        <v>227</v>
      </c>
      <c r="B79" s="135" t="s">
        <v>228</v>
      </c>
      <c r="C79" s="136"/>
      <c r="D79" s="137"/>
      <c r="E79" s="137"/>
      <c r="F79" s="137"/>
      <c r="G79" s="137"/>
      <c r="H79" s="137"/>
      <c r="I79" s="138">
        <f>'2. melléklet'!DC79</f>
        <v>5597626</v>
      </c>
      <c r="J79" s="138">
        <f>'3. melléklet'!AD79</f>
        <v>500126</v>
      </c>
      <c r="K79" s="138">
        <f>'4. melléklet'!O79</f>
        <v>1116285</v>
      </c>
      <c r="L79" s="138">
        <f>SUM(I79:K79)-L77</f>
        <v>5999540</v>
      </c>
    </row>
    <row r="80" spans="1:12" ht="15" customHeight="1" thickBot="1">
      <c r="A80" s="9" t="s">
        <v>229</v>
      </c>
      <c r="L80" s="8" t="s">
        <v>15</v>
      </c>
    </row>
    <row r="81" spans="1:12" s="14" customFormat="1" ht="15" customHeight="1" thickBot="1">
      <c r="A81" s="9" t="s">
        <v>230</v>
      </c>
      <c r="B81" s="10" t="s">
        <v>16</v>
      </c>
      <c r="C81" s="10" t="s">
        <v>17</v>
      </c>
      <c r="D81" s="10" t="s">
        <v>18</v>
      </c>
      <c r="E81" s="11" t="s">
        <v>19</v>
      </c>
      <c r="F81" s="12"/>
      <c r="G81" s="12"/>
      <c r="H81" s="13"/>
      <c r="I81" s="10" t="s">
        <v>20</v>
      </c>
      <c r="J81" s="10" t="s">
        <v>21</v>
      </c>
      <c r="K81" s="10" t="s">
        <v>22</v>
      </c>
      <c r="L81" s="10" t="s">
        <v>23</v>
      </c>
    </row>
    <row r="82" spans="1:12" ht="30" customHeight="1" thickBot="1">
      <c r="A82" s="9" t="s">
        <v>231</v>
      </c>
      <c r="B82" s="15" t="s">
        <v>232</v>
      </c>
      <c r="C82" s="16"/>
      <c r="D82" s="16"/>
      <c r="E82" s="16"/>
      <c r="F82" s="16"/>
      <c r="G82" s="16"/>
      <c r="H82" s="16"/>
      <c r="I82" s="16"/>
      <c r="J82" s="16"/>
      <c r="K82" s="16"/>
      <c r="L82" s="17"/>
    </row>
    <row r="83" spans="1:12" ht="30" customHeight="1" thickBot="1">
      <c r="A83" s="9" t="s">
        <v>233</v>
      </c>
      <c r="B83" s="139"/>
      <c r="C83" s="140"/>
      <c r="D83" s="140"/>
      <c r="E83" s="140"/>
      <c r="F83" s="140"/>
      <c r="G83" s="140"/>
      <c r="H83" s="140"/>
      <c r="I83" s="140"/>
      <c r="J83" s="140"/>
      <c r="K83" s="140"/>
      <c r="L83" s="141"/>
    </row>
    <row r="84" spans="1:12" ht="30" customHeight="1" thickBot="1">
      <c r="A84" s="9" t="s">
        <v>234</v>
      </c>
      <c r="B84" s="142" t="s">
        <v>235</v>
      </c>
      <c r="C84" s="142"/>
      <c r="D84" s="142"/>
      <c r="E84" s="142"/>
      <c r="F84" s="142"/>
      <c r="G84" s="142"/>
      <c r="H84" s="142"/>
      <c r="I84" s="143">
        <f>I41</f>
        <v>4988519</v>
      </c>
      <c r="J84" s="143">
        <f>J41</f>
        <v>32748</v>
      </c>
      <c r="K84" s="143">
        <f>K41</f>
        <v>263967</v>
      </c>
      <c r="L84" s="143">
        <f>L41</f>
        <v>5285234</v>
      </c>
    </row>
    <row r="85" spans="1:12" ht="19.5" customHeight="1" thickBot="1">
      <c r="A85" s="9" t="s">
        <v>236</v>
      </c>
      <c r="B85" s="144" t="s">
        <v>237</v>
      </c>
      <c r="C85" s="145"/>
      <c r="D85" s="145"/>
      <c r="E85" s="145"/>
      <c r="F85" s="145"/>
      <c r="G85" s="145"/>
      <c r="H85" s="146"/>
      <c r="I85" s="147"/>
      <c r="J85" s="147"/>
      <c r="K85" s="147"/>
      <c r="L85" s="147"/>
    </row>
    <row r="86" spans="1:12" ht="19.5" customHeight="1" thickBot="1">
      <c r="A86" s="9" t="s">
        <v>238</v>
      </c>
      <c r="B86" s="148" t="s">
        <v>239</v>
      </c>
      <c r="C86" s="148"/>
      <c r="D86" s="148"/>
      <c r="E86" s="148"/>
      <c r="F86" s="148"/>
      <c r="G86" s="148"/>
      <c r="H86" s="148"/>
      <c r="I86" s="149">
        <f>SUM(I7)</f>
        <v>3406430</v>
      </c>
      <c r="J86" s="149">
        <f>SUM(J7)</f>
        <v>32748</v>
      </c>
      <c r="K86" s="149">
        <f>SUM(K7)</f>
        <v>263386</v>
      </c>
      <c r="L86" s="149">
        <f>SUM(L7)</f>
        <v>3702564</v>
      </c>
    </row>
    <row r="87" spans="1:12" ht="19.5" customHeight="1" thickBot="1">
      <c r="A87" s="9" t="s">
        <v>240</v>
      </c>
      <c r="B87" s="148" t="s">
        <v>241</v>
      </c>
      <c r="C87" s="148"/>
      <c r="D87" s="148"/>
      <c r="E87" s="148"/>
      <c r="F87" s="148"/>
      <c r="G87" s="148"/>
      <c r="H87" s="148"/>
      <c r="I87" s="149">
        <f>SUM(I32)</f>
        <v>1582089</v>
      </c>
      <c r="J87" s="149">
        <f>SUM(J32)</f>
        <v>0</v>
      </c>
      <c r="K87" s="149">
        <f>SUM(K32)</f>
        <v>581</v>
      </c>
      <c r="L87" s="149">
        <f>SUM(L32)</f>
        <v>1582670</v>
      </c>
    </row>
    <row r="88" spans="1:12" ht="30" customHeight="1" thickBot="1">
      <c r="A88" s="9" t="s">
        <v>242</v>
      </c>
      <c r="B88" s="142" t="s">
        <v>243</v>
      </c>
      <c r="C88" s="142"/>
      <c r="D88" s="142"/>
      <c r="E88" s="142"/>
      <c r="F88" s="142"/>
      <c r="G88" s="142"/>
      <c r="H88" s="142"/>
      <c r="I88" s="143">
        <f>I73</f>
        <v>4036163</v>
      </c>
      <c r="J88" s="143">
        <f>J73</f>
        <v>500126</v>
      </c>
      <c r="K88" s="143">
        <f>K73</f>
        <v>1116285</v>
      </c>
      <c r="L88" s="143">
        <f>L73</f>
        <v>5652574</v>
      </c>
    </row>
    <row r="89" spans="1:12" ht="19.5" customHeight="1" thickBot="1">
      <c r="A89" s="9" t="s">
        <v>244</v>
      </c>
      <c r="B89" s="144" t="s">
        <v>237</v>
      </c>
      <c r="C89" s="145"/>
      <c r="D89" s="145"/>
      <c r="E89" s="145"/>
      <c r="F89" s="145"/>
      <c r="G89" s="145"/>
      <c r="H89" s="146"/>
      <c r="I89" s="147"/>
      <c r="J89" s="147"/>
      <c r="K89" s="147"/>
      <c r="L89" s="147"/>
    </row>
    <row r="90" spans="1:12" ht="19.5" customHeight="1" thickBot="1">
      <c r="A90" s="9" t="s">
        <v>245</v>
      </c>
      <c r="B90" s="148" t="s">
        <v>239</v>
      </c>
      <c r="C90" s="148"/>
      <c r="D90" s="148"/>
      <c r="E90" s="148"/>
      <c r="F90" s="148"/>
      <c r="G90" s="148"/>
      <c r="H90" s="148"/>
      <c r="I90" s="149">
        <f>SUM(I53)</f>
        <v>1577548</v>
      </c>
      <c r="J90" s="149">
        <f>SUM(J53)</f>
        <v>474397</v>
      </c>
      <c r="K90" s="149">
        <f>SUM(K53)</f>
        <v>1095506</v>
      </c>
      <c r="L90" s="149">
        <f>SUM(L53)</f>
        <v>3147451</v>
      </c>
    </row>
    <row r="91" spans="1:12" ht="19.5" customHeight="1" thickBot="1">
      <c r="A91" s="9" t="s">
        <v>246</v>
      </c>
      <c r="B91" s="148" t="s">
        <v>241</v>
      </c>
      <c r="C91" s="148"/>
      <c r="D91" s="148"/>
      <c r="E91" s="148"/>
      <c r="F91" s="148"/>
      <c r="G91" s="148"/>
      <c r="H91" s="148"/>
      <c r="I91" s="149">
        <f>SUM(I65)</f>
        <v>2458615</v>
      </c>
      <c r="J91" s="149">
        <f>SUM(J65)</f>
        <v>25729</v>
      </c>
      <c r="K91" s="149">
        <f>SUM(K65)</f>
        <v>20779</v>
      </c>
      <c r="L91" s="149">
        <f>SUM(L65)</f>
        <v>2505123</v>
      </c>
    </row>
    <row r="92" spans="1:12" s="122" customFormat="1" ht="30" customHeight="1" thickBot="1">
      <c r="A92" s="9" t="s">
        <v>247</v>
      </c>
      <c r="B92" s="150" t="s">
        <v>248</v>
      </c>
      <c r="C92" s="150"/>
      <c r="D92" s="150"/>
      <c r="E92" s="150"/>
      <c r="F92" s="150"/>
      <c r="G92" s="150"/>
      <c r="H92" s="150"/>
      <c r="I92" s="151">
        <f>I84-I88</f>
        <v>952356</v>
      </c>
      <c r="J92" s="151">
        <f>J84-J88</f>
        <v>-467378</v>
      </c>
      <c r="K92" s="151">
        <f>K84-K88</f>
        <v>-852318</v>
      </c>
      <c r="L92" s="151">
        <f>L84-L88</f>
        <v>-367340</v>
      </c>
    </row>
    <row r="93" spans="1:12" ht="19.5" customHeight="1" thickBot="1">
      <c r="A93" s="9" t="s">
        <v>249</v>
      </c>
      <c r="B93" s="144" t="s">
        <v>237</v>
      </c>
      <c r="C93" s="145"/>
      <c r="D93" s="145"/>
      <c r="E93" s="145"/>
      <c r="F93" s="145"/>
      <c r="G93" s="145"/>
      <c r="H93" s="146"/>
      <c r="I93" s="152"/>
      <c r="J93" s="152"/>
      <c r="K93" s="152"/>
      <c r="L93" s="152"/>
    </row>
    <row r="94" spans="1:12" ht="19.5" customHeight="1" thickBot="1">
      <c r="A94" s="9" t="s">
        <v>250</v>
      </c>
      <c r="B94" s="148" t="s">
        <v>239</v>
      </c>
      <c r="C94" s="148"/>
      <c r="D94" s="148"/>
      <c r="E94" s="148"/>
      <c r="F94" s="148"/>
      <c r="G94" s="148"/>
      <c r="H94" s="148"/>
      <c r="I94" s="149">
        <f aca="true" t="shared" si="2" ref="I94:L95">I86-I90</f>
        <v>1828882</v>
      </c>
      <c r="J94" s="149">
        <f t="shared" si="2"/>
        <v>-441649</v>
      </c>
      <c r="K94" s="149">
        <f t="shared" si="2"/>
        <v>-832120</v>
      </c>
      <c r="L94" s="149">
        <f t="shared" si="2"/>
        <v>555113</v>
      </c>
    </row>
    <row r="95" spans="1:12" ht="19.5" customHeight="1" thickBot="1">
      <c r="A95" s="9" t="s">
        <v>251</v>
      </c>
      <c r="B95" s="148" t="s">
        <v>241</v>
      </c>
      <c r="C95" s="148"/>
      <c r="D95" s="148"/>
      <c r="E95" s="148"/>
      <c r="F95" s="148"/>
      <c r="G95" s="148"/>
      <c r="H95" s="148"/>
      <c r="I95" s="149">
        <f t="shared" si="2"/>
        <v>-876526</v>
      </c>
      <c r="J95" s="149">
        <f t="shared" si="2"/>
        <v>-25729</v>
      </c>
      <c r="K95" s="149">
        <f t="shared" si="2"/>
        <v>-20198</v>
      </c>
      <c r="L95" s="149">
        <f t="shared" si="2"/>
        <v>-922453</v>
      </c>
    </row>
    <row r="96" spans="1:12" ht="30" customHeight="1" thickBot="1">
      <c r="A96" s="9" t="s">
        <v>252</v>
      </c>
      <c r="B96" s="153"/>
      <c r="C96" s="153"/>
      <c r="D96" s="153"/>
      <c r="E96" s="153"/>
      <c r="F96" s="153"/>
      <c r="G96" s="153"/>
      <c r="H96" s="153"/>
      <c r="I96" s="153"/>
      <c r="J96" s="153"/>
      <c r="K96" s="153"/>
      <c r="L96" s="153"/>
    </row>
    <row r="97" spans="1:12" ht="30" customHeight="1" thickBot="1">
      <c r="A97" s="9" t="s">
        <v>253</v>
      </c>
      <c r="B97" s="142" t="s">
        <v>254</v>
      </c>
      <c r="C97" s="142"/>
      <c r="D97" s="142"/>
      <c r="E97" s="142"/>
      <c r="F97" s="142"/>
      <c r="G97" s="142"/>
      <c r="H97" s="142"/>
      <c r="I97" s="154">
        <f>SUM(I98:L99)</f>
        <v>714306</v>
      </c>
      <c r="J97" s="155"/>
      <c r="K97" s="155"/>
      <c r="L97" s="156"/>
    </row>
    <row r="98" spans="1:12" ht="19.5" customHeight="1" thickBot="1">
      <c r="A98" s="9" t="s">
        <v>255</v>
      </c>
      <c r="B98" s="157" t="s">
        <v>256</v>
      </c>
      <c r="C98" s="157"/>
      <c r="D98" s="157"/>
      <c r="E98" s="157"/>
      <c r="F98" s="157"/>
      <c r="G98" s="157"/>
      <c r="H98" s="157"/>
      <c r="I98" s="158">
        <f>SUM(L46)</f>
        <v>534628</v>
      </c>
      <c r="J98" s="159"/>
      <c r="K98" s="159"/>
      <c r="L98" s="160"/>
    </row>
    <row r="99" spans="1:12" ht="19.5" customHeight="1" thickBot="1">
      <c r="A99" s="9" t="s">
        <v>257</v>
      </c>
      <c r="B99" s="157" t="s">
        <v>258</v>
      </c>
      <c r="C99" s="157"/>
      <c r="D99" s="157"/>
      <c r="E99" s="157"/>
      <c r="F99" s="157"/>
      <c r="G99" s="157"/>
      <c r="H99" s="157"/>
      <c r="I99" s="158">
        <f>SUM(L47)</f>
        <v>179678</v>
      </c>
      <c r="J99" s="159"/>
      <c r="K99" s="159"/>
      <c r="L99" s="160"/>
    </row>
    <row r="100" spans="1:12" ht="30" customHeight="1" thickBot="1">
      <c r="A100" s="9" t="s">
        <v>259</v>
      </c>
      <c r="B100" s="142" t="s">
        <v>260</v>
      </c>
      <c r="C100" s="142"/>
      <c r="D100" s="142"/>
      <c r="E100" s="142"/>
      <c r="F100" s="142"/>
      <c r="G100" s="142"/>
      <c r="H100" s="142"/>
      <c r="I100" s="154">
        <f>I101-I102</f>
        <v>-346966</v>
      </c>
      <c r="J100" s="155"/>
      <c r="K100" s="155"/>
      <c r="L100" s="156"/>
    </row>
    <row r="101" spans="1:12" ht="19.5" customHeight="1" thickBot="1">
      <c r="A101" s="9" t="s">
        <v>261</v>
      </c>
      <c r="B101" s="157" t="s">
        <v>139</v>
      </c>
      <c r="C101" s="157"/>
      <c r="D101" s="157"/>
      <c r="E101" s="157"/>
      <c r="F101" s="157"/>
      <c r="G101" s="157"/>
      <c r="H101" s="157"/>
      <c r="I101" s="158">
        <f>SUM(L43)</f>
        <v>0</v>
      </c>
      <c r="J101" s="159"/>
      <c r="K101" s="159"/>
      <c r="L101" s="160"/>
    </row>
    <row r="102" spans="1:12" ht="19.5" customHeight="1" thickBot="1">
      <c r="A102" s="9" t="s">
        <v>262</v>
      </c>
      <c r="B102" s="157" t="s">
        <v>218</v>
      </c>
      <c r="C102" s="157"/>
      <c r="D102" s="157"/>
      <c r="E102" s="157"/>
      <c r="F102" s="157"/>
      <c r="G102" s="157"/>
      <c r="H102" s="157"/>
      <c r="I102" s="158">
        <f>SUM(L75)</f>
        <v>346966</v>
      </c>
      <c r="J102" s="161"/>
      <c r="K102" s="161"/>
      <c r="L102" s="162"/>
    </row>
    <row r="103" spans="1:12" ht="30" customHeight="1" thickBot="1">
      <c r="A103" s="9" t="s">
        <v>263</v>
      </c>
      <c r="B103" s="142" t="s">
        <v>264</v>
      </c>
      <c r="C103" s="142"/>
      <c r="D103" s="142"/>
      <c r="E103" s="142"/>
      <c r="F103" s="142"/>
      <c r="G103" s="142"/>
      <c r="H103" s="142"/>
      <c r="I103" s="154">
        <f>L92+I97+I100</f>
        <v>0</v>
      </c>
      <c r="J103" s="159"/>
      <c r="K103" s="159"/>
      <c r="L103" s="160"/>
    </row>
  </sheetData>
  <sheetProtection/>
  <mergeCells count="39">
    <mergeCell ref="B103:H103"/>
    <mergeCell ref="I103:L103"/>
    <mergeCell ref="B100:H100"/>
    <mergeCell ref="I100:L100"/>
    <mergeCell ref="B101:H101"/>
    <mergeCell ref="I101:L101"/>
    <mergeCell ref="B102:H102"/>
    <mergeCell ref="I102:L102"/>
    <mergeCell ref="B96:L96"/>
    <mergeCell ref="B97:H97"/>
    <mergeCell ref="I97:L97"/>
    <mergeCell ref="B98:H98"/>
    <mergeCell ref="I98:L98"/>
    <mergeCell ref="B99:H99"/>
    <mergeCell ref="I99:L99"/>
    <mergeCell ref="B90:H90"/>
    <mergeCell ref="B91:H91"/>
    <mergeCell ref="B92:H92"/>
    <mergeCell ref="B93:H93"/>
    <mergeCell ref="B94:H94"/>
    <mergeCell ref="B95:H95"/>
    <mergeCell ref="B84:H84"/>
    <mergeCell ref="B85:H85"/>
    <mergeCell ref="B86:H86"/>
    <mergeCell ref="B87:H87"/>
    <mergeCell ref="B88:H88"/>
    <mergeCell ref="B89:H89"/>
    <mergeCell ref="B50:H50"/>
    <mergeCell ref="B51:L51"/>
    <mergeCell ref="B52:H52"/>
    <mergeCell ref="E81:H81"/>
    <mergeCell ref="B82:L82"/>
    <mergeCell ref="B83:L83"/>
    <mergeCell ref="E4:H4"/>
    <mergeCell ref="B5:L5"/>
    <mergeCell ref="B6:H6"/>
    <mergeCell ref="E9:H9"/>
    <mergeCell ref="B41:H41"/>
    <mergeCell ref="C42:H42"/>
  </mergeCells>
  <printOptions horizontalCentered="1"/>
  <pageMargins left="0.7086614173228347" right="0.7086614173228347" top="0.7480314960629921" bottom="0.7480314960629921" header="0.31496062992125984" footer="0.31496062992125984"/>
  <pageSetup horizontalDpi="600" verticalDpi="600" orientation="portrait" paperSize="8" scale="56" r:id="rId1"/>
  <headerFooter>
    <oddFooter>&amp;L&amp;D&amp;C&amp;P</oddFooter>
  </headerFooter>
</worksheet>
</file>

<file path=xl/worksheets/sheet4.xml><?xml version="1.0" encoding="utf-8"?>
<worksheet xmlns="http://schemas.openxmlformats.org/spreadsheetml/2006/main" xmlns:r="http://schemas.openxmlformats.org/officeDocument/2006/relationships">
  <dimension ref="A1:DG79"/>
  <sheetViews>
    <sheetView view="pageBreakPreview" zoomScaleSheetLayoutView="100" zoomScalePageLayoutView="0" workbookViewId="0" topLeftCell="CP1">
      <selection activeCell="DC1" sqref="DC1"/>
    </sheetView>
  </sheetViews>
  <sheetFormatPr defaultColWidth="9.140625" defaultRowHeight="15"/>
  <cols>
    <col min="1" max="1" width="4.421875" style="6" customWidth="1"/>
    <col min="2" max="2" width="4.140625" style="7" customWidth="1"/>
    <col min="3" max="3" width="5.7109375" style="7" customWidth="1"/>
    <col min="4" max="5" width="8.7109375" style="7" customWidth="1"/>
    <col min="6" max="7" width="10.7109375" style="7" customWidth="1"/>
    <col min="8" max="8" width="78.7109375" style="7" customWidth="1"/>
    <col min="9" max="15" width="15.7109375" style="7" customWidth="1"/>
    <col min="16" max="16" width="4.421875" style="6" customWidth="1"/>
    <col min="17" max="17" width="4.140625" style="7" customWidth="1"/>
    <col min="18" max="18" width="5.7109375" style="7" customWidth="1"/>
    <col min="19" max="20" width="8.7109375" style="7" customWidth="1"/>
    <col min="21" max="22" width="10.7109375" style="7" customWidth="1"/>
    <col min="23" max="23" width="78.7109375" style="7" customWidth="1"/>
    <col min="24" max="30" width="15.7109375" style="7" customWidth="1"/>
    <col min="31" max="31" width="4.421875" style="6" customWidth="1"/>
    <col min="32" max="32" width="4.140625" style="7" customWidth="1"/>
    <col min="33" max="33" width="5.7109375" style="7" customWidth="1"/>
    <col min="34" max="35" width="8.7109375" style="7" customWidth="1"/>
    <col min="36" max="37" width="10.7109375" style="7" customWidth="1"/>
    <col min="38" max="38" width="78.7109375" style="7" customWidth="1"/>
    <col min="39" max="45" width="15.7109375" style="7" customWidth="1"/>
    <col min="46" max="46" width="4.421875" style="6" customWidth="1"/>
    <col min="47" max="47" width="4.140625" style="7" customWidth="1"/>
    <col min="48" max="48" width="5.7109375" style="7" customWidth="1"/>
    <col min="49" max="50" width="8.7109375" style="7" customWidth="1"/>
    <col min="51" max="52" width="10.7109375" style="7" customWidth="1"/>
    <col min="53" max="53" width="78.7109375" style="7" customWidth="1"/>
    <col min="54" max="60" width="15.7109375" style="7" customWidth="1"/>
    <col min="61" max="61" width="4.421875" style="6" customWidth="1"/>
    <col min="62" max="62" width="4.140625" style="7" customWidth="1"/>
    <col min="63" max="63" width="5.7109375" style="7" customWidth="1"/>
    <col min="64" max="65" width="8.7109375" style="7" customWidth="1"/>
    <col min="66" max="67" width="10.7109375" style="7" customWidth="1"/>
    <col min="68" max="68" width="78.7109375" style="7" customWidth="1"/>
    <col min="69" max="75" width="15.7109375" style="7" customWidth="1"/>
    <col min="76" max="76" width="4.421875" style="6" customWidth="1"/>
    <col min="77" max="77" width="4.140625" style="7" customWidth="1"/>
    <col min="78" max="78" width="5.7109375" style="7" customWidth="1"/>
    <col min="79" max="80" width="8.7109375" style="7" customWidth="1"/>
    <col min="81" max="82" width="10.7109375" style="7" customWidth="1"/>
    <col min="83" max="83" width="78.7109375" style="7" customWidth="1"/>
    <col min="84" max="90" width="15.7109375" style="7" customWidth="1"/>
    <col min="91" max="91" width="4.421875" style="6" customWidth="1"/>
    <col min="92" max="92" width="4.140625" style="7" customWidth="1"/>
    <col min="93" max="93" width="5.7109375" style="7" customWidth="1"/>
    <col min="94" max="95" width="8.7109375" style="7" customWidth="1"/>
    <col min="96" max="97" width="10.7109375" style="7" customWidth="1"/>
    <col min="98" max="98" width="78.7109375" style="7" customWidth="1"/>
    <col min="99" max="99" width="14.57421875" style="7" customWidth="1"/>
    <col min="100" max="100" width="14.421875" style="7" customWidth="1"/>
    <col min="101" max="106" width="13.7109375" style="7" customWidth="1"/>
    <col min="107" max="107" width="15.7109375" style="7" customWidth="1"/>
    <col min="108" max="16384" width="9.140625" style="7" customWidth="1"/>
  </cols>
  <sheetData>
    <row r="1" spans="15:107" ht="15" customHeight="1">
      <c r="O1" s="8" t="s">
        <v>1045</v>
      </c>
      <c r="AD1" s="8" t="s">
        <v>1045</v>
      </c>
      <c r="AS1" s="8" t="s">
        <v>1045</v>
      </c>
      <c r="BH1" s="8" t="s">
        <v>1045</v>
      </c>
      <c r="BW1" s="8" t="s">
        <v>1045</v>
      </c>
      <c r="CL1" s="8" t="s">
        <v>1045</v>
      </c>
      <c r="DA1" s="8"/>
      <c r="DB1" s="8"/>
      <c r="DC1" s="8" t="s">
        <v>1045</v>
      </c>
    </row>
    <row r="2" ht="15" customHeight="1"/>
    <row r="3" spans="15:107" ht="15" customHeight="1" thickBot="1">
      <c r="O3" s="8" t="s">
        <v>15</v>
      </c>
      <c r="AD3" s="8" t="s">
        <v>15</v>
      </c>
      <c r="AS3" s="8" t="s">
        <v>15</v>
      </c>
      <c r="BH3" s="8" t="s">
        <v>15</v>
      </c>
      <c r="BW3" s="8" t="s">
        <v>15</v>
      </c>
      <c r="CL3" s="8" t="s">
        <v>15</v>
      </c>
      <c r="DA3" s="8"/>
      <c r="DB3" s="8"/>
      <c r="DC3" s="8" t="s">
        <v>15</v>
      </c>
    </row>
    <row r="4" spans="1:107" s="14" customFormat="1" ht="15" customHeight="1" thickBot="1">
      <c r="A4" s="9"/>
      <c r="B4" s="10" t="s">
        <v>16</v>
      </c>
      <c r="C4" s="10" t="s">
        <v>17</v>
      </c>
      <c r="D4" s="10" t="s">
        <v>18</v>
      </c>
      <c r="E4" s="11" t="s">
        <v>19</v>
      </c>
      <c r="F4" s="12"/>
      <c r="G4" s="12"/>
      <c r="H4" s="13"/>
      <c r="I4" s="10" t="s">
        <v>20</v>
      </c>
      <c r="J4" s="10" t="s">
        <v>21</v>
      </c>
      <c r="K4" s="10" t="s">
        <v>22</v>
      </c>
      <c r="L4" s="10" t="s">
        <v>23</v>
      </c>
      <c r="M4" s="10" t="s">
        <v>265</v>
      </c>
      <c r="N4" s="10" t="s">
        <v>266</v>
      </c>
      <c r="O4" s="10" t="s">
        <v>267</v>
      </c>
      <c r="P4" s="9"/>
      <c r="Q4" s="10" t="s">
        <v>268</v>
      </c>
      <c r="R4" s="10" t="s">
        <v>269</v>
      </c>
      <c r="S4" s="10" t="s">
        <v>270</v>
      </c>
      <c r="T4" s="11" t="s">
        <v>271</v>
      </c>
      <c r="U4" s="12"/>
      <c r="V4" s="12"/>
      <c r="W4" s="13"/>
      <c r="X4" s="10" t="s">
        <v>272</v>
      </c>
      <c r="Y4" s="10" t="s">
        <v>273</v>
      </c>
      <c r="Z4" s="10" t="s">
        <v>274</v>
      </c>
      <c r="AA4" s="10" t="s">
        <v>275</v>
      </c>
      <c r="AB4" s="10" t="s">
        <v>276</v>
      </c>
      <c r="AC4" s="10" t="s">
        <v>277</v>
      </c>
      <c r="AD4" s="10" t="s">
        <v>278</v>
      </c>
      <c r="AE4" s="9"/>
      <c r="AF4" s="10" t="s">
        <v>279</v>
      </c>
      <c r="AG4" s="10" t="s">
        <v>280</v>
      </c>
      <c r="AH4" s="10" t="s">
        <v>281</v>
      </c>
      <c r="AI4" s="11" t="s">
        <v>282</v>
      </c>
      <c r="AJ4" s="12"/>
      <c r="AK4" s="12"/>
      <c r="AL4" s="13"/>
      <c r="AM4" s="10" t="s">
        <v>283</v>
      </c>
      <c r="AN4" s="10" t="s">
        <v>284</v>
      </c>
      <c r="AO4" s="10" t="s">
        <v>285</v>
      </c>
      <c r="AP4" s="10" t="s">
        <v>286</v>
      </c>
      <c r="AQ4" s="10" t="s">
        <v>287</v>
      </c>
      <c r="AR4" s="10" t="s">
        <v>288</v>
      </c>
      <c r="AS4" s="10" t="s">
        <v>289</v>
      </c>
      <c r="AT4" s="9"/>
      <c r="AU4" s="10" t="s">
        <v>290</v>
      </c>
      <c r="AV4" s="10" t="s">
        <v>291</v>
      </c>
      <c r="AW4" s="10" t="s">
        <v>292</v>
      </c>
      <c r="AX4" s="11" t="s">
        <v>293</v>
      </c>
      <c r="AY4" s="12"/>
      <c r="AZ4" s="12"/>
      <c r="BA4" s="13"/>
      <c r="BB4" s="10" t="s">
        <v>294</v>
      </c>
      <c r="BC4" s="10" t="s">
        <v>295</v>
      </c>
      <c r="BD4" s="10" t="s">
        <v>296</v>
      </c>
      <c r="BE4" s="10" t="s">
        <v>297</v>
      </c>
      <c r="BF4" s="10" t="s">
        <v>298</v>
      </c>
      <c r="BG4" s="10" t="s">
        <v>299</v>
      </c>
      <c r="BH4" s="10" t="s">
        <v>300</v>
      </c>
      <c r="BI4" s="9"/>
      <c r="BJ4" s="10" t="s">
        <v>301</v>
      </c>
      <c r="BK4" s="10" t="s">
        <v>302</v>
      </c>
      <c r="BL4" s="10" t="s">
        <v>303</v>
      </c>
      <c r="BM4" s="11" t="s">
        <v>304</v>
      </c>
      <c r="BN4" s="12"/>
      <c r="BO4" s="12"/>
      <c r="BP4" s="13"/>
      <c r="BQ4" s="10" t="s">
        <v>305</v>
      </c>
      <c r="BR4" s="10" t="s">
        <v>306</v>
      </c>
      <c r="BS4" s="10" t="s">
        <v>307</v>
      </c>
      <c r="BT4" s="10" t="s">
        <v>308</v>
      </c>
      <c r="BU4" s="10" t="s">
        <v>309</v>
      </c>
      <c r="BV4" s="10" t="s">
        <v>310</v>
      </c>
      <c r="BW4" s="10" t="s">
        <v>311</v>
      </c>
      <c r="BX4" s="9"/>
      <c r="BY4" s="10" t="s">
        <v>312</v>
      </c>
      <c r="BZ4" s="10" t="s">
        <v>313</v>
      </c>
      <c r="CA4" s="10" t="s">
        <v>314</v>
      </c>
      <c r="CB4" s="11" t="s">
        <v>315</v>
      </c>
      <c r="CC4" s="12"/>
      <c r="CD4" s="12"/>
      <c r="CE4" s="13"/>
      <c r="CF4" s="10" t="s">
        <v>316</v>
      </c>
      <c r="CG4" s="10" t="s">
        <v>317</v>
      </c>
      <c r="CH4" s="10" t="s">
        <v>318</v>
      </c>
      <c r="CI4" s="10" t="s">
        <v>319</v>
      </c>
      <c r="CJ4" s="10" t="s">
        <v>320</v>
      </c>
      <c r="CK4" s="10" t="s">
        <v>321</v>
      </c>
      <c r="CL4" s="10" t="s">
        <v>322</v>
      </c>
      <c r="CM4" s="9"/>
      <c r="CN4" s="10" t="s">
        <v>323</v>
      </c>
      <c r="CO4" s="10" t="s">
        <v>324</v>
      </c>
      <c r="CP4" s="10" t="s">
        <v>325</v>
      </c>
      <c r="CQ4" s="11" t="s">
        <v>326</v>
      </c>
      <c r="CR4" s="12"/>
      <c r="CS4" s="12"/>
      <c r="CT4" s="13"/>
      <c r="CU4" s="10" t="s">
        <v>327</v>
      </c>
      <c r="CV4" s="10" t="s">
        <v>328</v>
      </c>
      <c r="CW4" s="10" t="s">
        <v>329</v>
      </c>
      <c r="CX4" s="10" t="s">
        <v>330</v>
      </c>
      <c r="CY4" s="10" t="s">
        <v>331</v>
      </c>
      <c r="CZ4" s="10" t="s">
        <v>332</v>
      </c>
      <c r="DA4" s="10" t="s">
        <v>333</v>
      </c>
      <c r="DB4" s="10" t="s">
        <v>334</v>
      </c>
      <c r="DC4" s="10" t="s">
        <v>335</v>
      </c>
    </row>
    <row r="5" spans="1:111" ht="42" customHeight="1" thickBot="1">
      <c r="A5" s="9" t="s">
        <v>24</v>
      </c>
      <c r="B5" s="15" t="s">
        <v>25</v>
      </c>
      <c r="C5" s="16"/>
      <c r="D5" s="16"/>
      <c r="E5" s="16"/>
      <c r="F5" s="16"/>
      <c r="G5" s="16"/>
      <c r="H5" s="16"/>
      <c r="I5" s="16"/>
      <c r="J5" s="16"/>
      <c r="K5" s="16"/>
      <c r="L5" s="16"/>
      <c r="M5" s="16"/>
      <c r="N5" s="16"/>
      <c r="O5" s="16"/>
      <c r="P5" s="9" t="s">
        <v>229</v>
      </c>
      <c r="Q5" s="15" t="s">
        <v>25</v>
      </c>
      <c r="R5" s="16"/>
      <c r="S5" s="16"/>
      <c r="T5" s="16"/>
      <c r="U5" s="16"/>
      <c r="V5" s="16"/>
      <c r="W5" s="16"/>
      <c r="X5" s="16"/>
      <c r="Y5" s="16"/>
      <c r="Z5" s="16"/>
      <c r="AA5" s="16"/>
      <c r="AB5" s="16"/>
      <c r="AC5" s="16"/>
      <c r="AD5" s="16"/>
      <c r="AE5" s="9" t="s">
        <v>336</v>
      </c>
      <c r="AF5" s="15" t="s">
        <v>25</v>
      </c>
      <c r="AG5" s="16"/>
      <c r="AH5" s="16"/>
      <c r="AI5" s="16"/>
      <c r="AJ5" s="16"/>
      <c r="AK5" s="16"/>
      <c r="AL5" s="16"/>
      <c r="AM5" s="16"/>
      <c r="AN5" s="16"/>
      <c r="AO5" s="16"/>
      <c r="AP5" s="16"/>
      <c r="AQ5" s="16"/>
      <c r="AR5" s="16"/>
      <c r="AS5" s="16"/>
      <c r="AT5" s="9" t="s">
        <v>337</v>
      </c>
      <c r="AU5" s="15" t="s">
        <v>25</v>
      </c>
      <c r="AV5" s="16"/>
      <c r="AW5" s="16"/>
      <c r="AX5" s="16"/>
      <c r="AY5" s="16"/>
      <c r="AZ5" s="16"/>
      <c r="BA5" s="16"/>
      <c r="BB5" s="16"/>
      <c r="BC5" s="16"/>
      <c r="BD5" s="16"/>
      <c r="BE5" s="16"/>
      <c r="BF5" s="16"/>
      <c r="BG5" s="16"/>
      <c r="BH5" s="16"/>
      <c r="BI5" s="9" t="s">
        <v>338</v>
      </c>
      <c r="BJ5" s="15" t="s">
        <v>25</v>
      </c>
      <c r="BK5" s="16"/>
      <c r="BL5" s="16"/>
      <c r="BM5" s="16"/>
      <c r="BN5" s="16"/>
      <c r="BO5" s="16"/>
      <c r="BP5" s="16"/>
      <c r="BQ5" s="16"/>
      <c r="BR5" s="16"/>
      <c r="BS5" s="16"/>
      <c r="BT5" s="16"/>
      <c r="BU5" s="16"/>
      <c r="BV5" s="16"/>
      <c r="BW5" s="16"/>
      <c r="BX5" s="9" t="s">
        <v>339</v>
      </c>
      <c r="BY5" s="15" t="s">
        <v>25</v>
      </c>
      <c r="BZ5" s="16"/>
      <c r="CA5" s="16"/>
      <c r="CB5" s="16"/>
      <c r="CC5" s="16"/>
      <c r="CD5" s="16"/>
      <c r="CE5" s="16"/>
      <c r="CF5" s="16"/>
      <c r="CG5" s="16"/>
      <c r="CH5" s="16"/>
      <c r="CI5" s="16"/>
      <c r="CJ5" s="16"/>
      <c r="CK5" s="16"/>
      <c r="CL5" s="16"/>
      <c r="CM5" s="9" t="s">
        <v>340</v>
      </c>
      <c r="CN5" s="15" t="s">
        <v>341</v>
      </c>
      <c r="CO5" s="16"/>
      <c r="CP5" s="16"/>
      <c r="CQ5" s="16"/>
      <c r="CR5" s="16"/>
      <c r="CS5" s="16"/>
      <c r="CT5" s="16"/>
      <c r="CU5" s="16"/>
      <c r="CV5" s="16"/>
      <c r="CW5" s="16"/>
      <c r="CX5" s="16"/>
      <c r="CY5" s="16"/>
      <c r="CZ5" s="16"/>
      <c r="DA5" s="16"/>
      <c r="DB5" s="16"/>
      <c r="DC5" s="163"/>
      <c r="DD5" s="164"/>
      <c r="DE5" s="164"/>
      <c r="DF5" s="164"/>
      <c r="DG5" s="164"/>
    </row>
    <row r="6" spans="1:107" ht="115.5" thickBot="1">
      <c r="A6" s="9" t="s">
        <v>26</v>
      </c>
      <c r="B6" s="18" t="s">
        <v>27</v>
      </c>
      <c r="C6" s="18"/>
      <c r="D6" s="18"/>
      <c r="E6" s="18"/>
      <c r="F6" s="18"/>
      <c r="G6" s="18"/>
      <c r="H6" s="18"/>
      <c r="I6" s="165" t="s">
        <v>342</v>
      </c>
      <c r="J6" s="165" t="s">
        <v>343</v>
      </c>
      <c r="K6" s="165" t="s">
        <v>344</v>
      </c>
      <c r="L6" s="165" t="s">
        <v>345</v>
      </c>
      <c r="M6" s="165" t="s">
        <v>346</v>
      </c>
      <c r="N6" s="165" t="s">
        <v>347</v>
      </c>
      <c r="O6" s="166" t="s">
        <v>348</v>
      </c>
      <c r="P6" s="9" t="s">
        <v>230</v>
      </c>
      <c r="Q6" s="18" t="s">
        <v>27</v>
      </c>
      <c r="R6" s="18"/>
      <c r="S6" s="18"/>
      <c r="T6" s="18"/>
      <c r="U6" s="18"/>
      <c r="V6" s="18"/>
      <c r="W6" s="18"/>
      <c r="X6" s="165" t="s">
        <v>349</v>
      </c>
      <c r="Y6" s="165" t="s">
        <v>350</v>
      </c>
      <c r="Z6" s="165" t="s">
        <v>351</v>
      </c>
      <c r="AA6" s="165" t="s">
        <v>352</v>
      </c>
      <c r="AB6" s="165" t="s">
        <v>353</v>
      </c>
      <c r="AC6" s="166" t="s">
        <v>354</v>
      </c>
      <c r="AD6" s="165" t="s">
        <v>355</v>
      </c>
      <c r="AE6" s="9" t="s">
        <v>356</v>
      </c>
      <c r="AF6" s="18" t="s">
        <v>27</v>
      </c>
      <c r="AG6" s="18"/>
      <c r="AH6" s="18"/>
      <c r="AI6" s="18"/>
      <c r="AJ6" s="18"/>
      <c r="AK6" s="18"/>
      <c r="AL6" s="18"/>
      <c r="AM6" s="165" t="s">
        <v>357</v>
      </c>
      <c r="AN6" s="165" t="s">
        <v>358</v>
      </c>
      <c r="AO6" s="165" t="s">
        <v>359</v>
      </c>
      <c r="AP6" s="165" t="s">
        <v>360</v>
      </c>
      <c r="AQ6" s="165" t="s">
        <v>361</v>
      </c>
      <c r="AR6" s="166" t="s">
        <v>362</v>
      </c>
      <c r="AS6" s="165" t="s">
        <v>363</v>
      </c>
      <c r="AT6" s="9" t="s">
        <v>364</v>
      </c>
      <c r="AU6" s="18" t="s">
        <v>27</v>
      </c>
      <c r="AV6" s="18"/>
      <c r="AW6" s="18"/>
      <c r="AX6" s="18"/>
      <c r="AY6" s="18"/>
      <c r="AZ6" s="18"/>
      <c r="BA6" s="18"/>
      <c r="BB6" s="165" t="s">
        <v>365</v>
      </c>
      <c r="BC6" s="165" t="s">
        <v>366</v>
      </c>
      <c r="BD6" s="165" t="s">
        <v>367</v>
      </c>
      <c r="BE6" s="165" t="s">
        <v>368</v>
      </c>
      <c r="BF6" s="165" t="s">
        <v>369</v>
      </c>
      <c r="BG6" s="166" t="s">
        <v>370</v>
      </c>
      <c r="BH6" s="165" t="s">
        <v>371</v>
      </c>
      <c r="BI6" s="9" t="s">
        <v>372</v>
      </c>
      <c r="BJ6" s="18" t="s">
        <v>27</v>
      </c>
      <c r="BK6" s="18"/>
      <c r="BL6" s="18"/>
      <c r="BM6" s="18"/>
      <c r="BN6" s="18"/>
      <c r="BO6" s="18"/>
      <c r="BP6" s="18"/>
      <c r="BQ6" s="165" t="s">
        <v>373</v>
      </c>
      <c r="BR6" s="165" t="s">
        <v>374</v>
      </c>
      <c r="BS6" s="165" t="s">
        <v>375</v>
      </c>
      <c r="BT6" s="165" t="s">
        <v>376</v>
      </c>
      <c r="BU6" s="165" t="s">
        <v>377</v>
      </c>
      <c r="BV6" s="166" t="s">
        <v>378</v>
      </c>
      <c r="BW6" s="165" t="s">
        <v>379</v>
      </c>
      <c r="BX6" s="9" t="s">
        <v>380</v>
      </c>
      <c r="BY6" s="18" t="s">
        <v>27</v>
      </c>
      <c r="BZ6" s="18"/>
      <c r="CA6" s="18"/>
      <c r="CB6" s="18"/>
      <c r="CC6" s="18"/>
      <c r="CD6" s="18"/>
      <c r="CE6" s="18"/>
      <c r="CF6" s="165" t="s">
        <v>381</v>
      </c>
      <c r="CG6" s="165" t="s">
        <v>382</v>
      </c>
      <c r="CH6" s="165" t="s">
        <v>383</v>
      </c>
      <c r="CI6" s="165" t="s">
        <v>384</v>
      </c>
      <c r="CJ6" s="165" t="s">
        <v>385</v>
      </c>
      <c r="CK6" s="165" t="s">
        <v>386</v>
      </c>
      <c r="CL6" s="165" t="s">
        <v>387</v>
      </c>
      <c r="CM6" s="9" t="s">
        <v>388</v>
      </c>
      <c r="CN6" s="18" t="s">
        <v>27</v>
      </c>
      <c r="CO6" s="18"/>
      <c r="CP6" s="18"/>
      <c r="CQ6" s="18"/>
      <c r="CR6" s="18"/>
      <c r="CS6" s="18"/>
      <c r="CT6" s="18"/>
      <c r="CU6" s="165" t="s">
        <v>389</v>
      </c>
      <c r="CV6" s="165" t="s">
        <v>390</v>
      </c>
      <c r="CW6" s="165" t="s">
        <v>391</v>
      </c>
      <c r="CX6" s="165" t="s">
        <v>392</v>
      </c>
      <c r="CY6" s="165" t="s">
        <v>393</v>
      </c>
      <c r="CZ6" s="165" t="s">
        <v>394</v>
      </c>
      <c r="DA6" s="165" t="s">
        <v>395</v>
      </c>
      <c r="DB6" s="165" t="s">
        <v>396</v>
      </c>
      <c r="DC6" s="19" t="s">
        <v>397</v>
      </c>
    </row>
    <row r="7" spans="1:107" s="25" customFormat="1" ht="15" customHeight="1" thickBot="1">
      <c r="A7" s="9" t="s">
        <v>32</v>
      </c>
      <c r="B7" s="20" t="s">
        <v>33</v>
      </c>
      <c r="C7" s="21" t="s">
        <v>34</v>
      </c>
      <c r="D7" s="22"/>
      <c r="E7" s="22"/>
      <c r="F7" s="22"/>
      <c r="G7" s="22"/>
      <c r="H7" s="22"/>
      <c r="I7" s="23">
        <f>SUM(I8,I12,I19,I29)</f>
        <v>61684</v>
      </c>
      <c r="J7" s="23">
        <f aca="true" t="shared" si="0" ref="J7:O7">SUM(J8,J12,J19,J29)</f>
        <v>0</v>
      </c>
      <c r="K7" s="23">
        <f t="shared" si="0"/>
        <v>76354</v>
      </c>
      <c r="L7" s="23">
        <f t="shared" si="0"/>
        <v>7000</v>
      </c>
      <c r="M7" s="23">
        <f t="shared" si="0"/>
        <v>0</v>
      </c>
      <c r="N7" s="23">
        <f t="shared" si="0"/>
        <v>21500</v>
      </c>
      <c r="O7" s="23">
        <f t="shared" si="0"/>
        <v>3061912</v>
      </c>
      <c r="P7" s="9" t="s">
        <v>231</v>
      </c>
      <c r="Q7" s="20" t="s">
        <v>33</v>
      </c>
      <c r="R7" s="21" t="s">
        <v>34</v>
      </c>
      <c r="S7" s="22"/>
      <c r="T7" s="22"/>
      <c r="U7" s="22"/>
      <c r="V7" s="22"/>
      <c r="W7" s="167"/>
      <c r="X7" s="168">
        <f aca="true" t="shared" si="1" ref="X7:AD7">SUM(X8,X12,X19,X29)</f>
        <v>0</v>
      </c>
      <c r="Y7" s="168">
        <f t="shared" si="1"/>
        <v>0</v>
      </c>
      <c r="Z7" s="168">
        <f t="shared" si="1"/>
        <v>0</v>
      </c>
      <c r="AA7" s="168">
        <f t="shared" si="1"/>
        <v>28380</v>
      </c>
      <c r="AB7" s="168">
        <f t="shared" si="1"/>
        <v>59213</v>
      </c>
      <c r="AC7" s="168">
        <f t="shared" si="1"/>
        <v>0</v>
      </c>
      <c r="AD7" s="168">
        <f t="shared" si="1"/>
        <v>0</v>
      </c>
      <c r="AE7" s="9" t="s">
        <v>398</v>
      </c>
      <c r="AF7" s="20" t="s">
        <v>33</v>
      </c>
      <c r="AG7" s="21" t="s">
        <v>34</v>
      </c>
      <c r="AH7" s="22"/>
      <c r="AI7" s="22"/>
      <c r="AJ7" s="22"/>
      <c r="AK7" s="22"/>
      <c r="AL7" s="167"/>
      <c r="AM7" s="168">
        <f aca="true" t="shared" si="2" ref="AM7:AS7">SUM(AM8,AM12,AM19,AM29)</f>
        <v>500</v>
      </c>
      <c r="AN7" s="168">
        <f t="shared" si="2"/>
        <v>0</v>
      </c>
      <c r="AO7" s="168">
        <f t="shared" si="2"/>
        <v>11675</v>
      </c>
      <c r="AP7" s="168">
        <f t="shared" si="2"/>
        <v>5000</v>
      </c>
      <c r="AQ7" s="168">
        <f t="shared" si="2"/>
        <v>0</v>
      </c>
      <c r="AR7" s="168">
        <f t="shared" si="2"/>
        <v>9081</v>
      </c>
      <c r="AS7" s="168">
        <f t="shared" si="2"/>
        <v>0</v>
      </c>
      <c r="AT7" s="9" t="s">
        <v>399</v>
      </c>
      <c r="AU7" s="20" t="s">
        <v>33</v>
      </c>
      <c r="AV7" s="21" t="s">
        <v>34</v>
      </c>
      <c r="AW7" s="22"/>
      <c r="AX7" s="22"/>
      <c r="AY7" s="22"/>
      <c r="AZ7" s="22"/>
      <c r="BA7" s="167"/>
      <c r="BB7" s="168">
        <f aca="true" t="shared" si="3" ref="BB7:BH7">SUM(BB8,BB12,BB19,BB29)</f>
        <v>0</v>
      </c>
      <c r="BC7" s="168">
        <f t="shared" si="3"/>
        <v>0</v>
      </c>
      <c r="BD7" s="168">
        <f t="shared" si="3"/>
        <v>24500</v>
      </c>
      <c r="BE7" s="168">
        <f t="shared" si="3"/>
        <v>0</v>
      </c>
      <c r="BF7" s="168">
        <f t="shared" si="3"/>
        <v>0</v>
      </c>
      <c r="BG7" s="168">
        <f t="shared" si="3"/>
        <v>0</v>
      </c>
      <c r="BH7" s="168">
        <f t="shared" si="3"/>
        <v>0</v>
      </c>
      <c r="BI7" s="9" t="s">
        <v>400</v>
      </c>
      <c r="BJ7" s="20" t="s">
        <v>33</v>
      </c>
      <c r="BK7" s="21" t="s">
        <v>34</v>
      </c>
      <c r="BL7" s="22"/>
      <c r="BM7" s="22"/>
      <c r="BN7" s="22"/>
      <c r="BO7" s="22"/>
      <c r="BP7" s="167"/>
      <c r="BQ7" s="168">
        <f aca="true" t="shared" si="4" ref="BQ7:BW7">SUM(BQ8,BQ12,BQ19,BQ29)</f>
        <v>0</v>
      </c>
      <c r="BR7" s="168">
        <f t="shared" si="4"/>
        <v>26940</v>
      </c>
      <c r="BS7" s="168">
        <f t="shared" si="4"/>
        <v>11256</v>
      </c>
      <c r="BT7" s="168">
        <f t="shared" si="4"/>
        <v>240</v>
      </c>
      <c r="BU7" s="168">
        <f t="shared" si="4"/>
        <v>0</v>
      </c>
      <c r="BV7" s="168">
        <f t="shared" si="4"/>
        <v>0</v>
      </c>
      <c r="BW7" s="168">
        <f t="shared" si="4"/>
        <v>396</v>
      </c>
      <c r="BX7" s="9" t="s">
        <v>401</v>
      </c>
      <c r="BY7" s="20" t="s">
        <v>33</v>
      </c>
      <c r="BZ7" s="21" t="s">
        <v>34</v>
      </c>
      <c r="CA7" s="22"/>
      <c r="CB7" s="22"/>
      <c r="CC7" s="22"/>
      <c r="CD7" s="22"/>
      <c r="CE7" s="167"/>
      <c r="CF7" s="168">
        <f aca="true" t="shared" si="5" ref="CF7:CL7">SUM(CF8,CF12,CF19,CF29)</f>
        <v>0</v>
      </c>
      <c r="CG7" s="168">
        <f t="shared" si="5"/>
        <v>0</v>
      </c>
      <c r="CH7" s="168">
        <f t="shared" si="5"/>
        <v>0</v>
      </c>
      <c r="CI7" s="168">
        <f t="shared" si="5"/>
        <v>0</v>
      </c>
      <c r="CJ7" s="168">
        <f t="shared" si="5"/>
        <v>0</v>
      </c>
      <c r="CK7" s="168">
        <f t="shared" si="5"/>
        <v>0</v>
      </c>
      <c r="CL7" s="168">
        <f t="shared" si="5"/>
        <v>0</v>
      </c>
      <c r="CM7" s="9" t="s">
        <v>402</v>
      </c>
      <c r="CN7" s="20" t="s">
        <v>33</v>
      </c>
      <c r="CO7" s="21" t="s">
        <v>34</v>
      </c>
      <c r="CP7" s="22"/>
      <c r="CQ7" s="22"/>
      <c r="CR7" s="22"/>
      <c r="CS7" s="22"/>
      <c r="CT7" s="167"/>
      <c r="CU7" s="168">
        <f aca="true" t="shared" si="6" ref="CU7:DB7">SUM(CU8,CU12,CU19,CU29)</f>
        <v>0</v>
      </c>
      <c r="CV7" s="168">
        <f t="shared" si="6"/>
        <v>0</v>
      </c>
      <c r="CW7" s="168">
        <f t="shared" si="6"/>
        <v>0</v>
      </c>
      <c r="CX7" s="168">
        <f t="shared" si="6"/>
        <v>499</v>
      </c>
      <c r="CY7" s="168">
        <f t="shared" si="6"/>
        <v>0</v>
      </c>
      <c r="CZ7" s="168">
        <f t="shared" si="6"/>
        <v>300</v>
      </c>
      <c r="DA7" s="168">
        <f>SUM(DA8,DA12,DA19,DA29)</f>
        <v>0</v>
      </c>
      <c r="DB7" s="168">
        <f t="shared" si="6"/>
        <v>0</v>
      </c>
      <c r="DC7" s="24">
        <f aca="true" t="shared" si="7" ref="DC7:DC50">SUM(I7:O7,X7:AD7,AM7:AS7,BB7:BH7,BQ7:BW7,CF7:CL7,CU7:DB7)</f>
        <v>3406430</v>
      </c>
    </row>
    <row r="8" spans="1:107" s="25" customFormat="1" ht="15" customHeight="1" thickBot="1">
      <c r="A8" s="9" t="s">
        <v>35</v>
      </c>
      <c r="B8" s="26"/>
      <c r="C8" s="27" t="s">
        <v>36</v>
      </c>
      <c r="D8" s="28" t="s">
        <v>37</v>
      </c>
      <c r="E8" s="29"/>
      <c r="F8" s="29"/>
      <c r="G8" s="29"/>
      <c r="H8" s="29"/>
      <c r="I8" s="30">
        <f>SUM(I9:I11)</f>
        <v>33024</v>
      </c>
      <c r="J8" s="30">
        <f aca="true" t="shared" si="8" ref="J8:O8">SUM(J9:J11)</f>
        <v>0</v>
      </c>
      <c r="K8" s="30">
        <f t="shared" si="8"/>
        <v>0</v>
      </c>
      <c r="L8" s="30">
        <f t="shared" si="8"/>
        <v>7000</v>
      </c>
      <c r="M8" s="30">
        <f t="shared" si="8"/>
        <v>0</v>
      </c>
      <c r="N8" s="30">
        <f t="shared" si="8"/>
        <v>5500</v>
      </c>
      <c r="O8" s="30">
        <f t="shared" si="8"/>
        <v>806372</v>
      </c>
      <c r="P8" s="9" t="s">
        <v>233</v>
      </c>
      <c r="Q8" s="26"/>
      <c r="R8" s="27" t="s">
        <v>36</v>
      </c>
      <c r="S8" s="28" t="s">
        <v>37</v>
      </c>
      <c r="T8" s="29"/>
      <c r="U8" s="29"/>
      <c r="V8" s="29"/>
      <c r="W8" s="169"/>
      <c r="X8" s="170">
        <f aca="true" t="shared" si="9" ref="X8:AD8">SUM(X9:X11)</f>
        <v>0</v>
      </c>
      <c r="Y8" s="170">
        <f t="shared" si="9"/>
        <v>0</v>
      </c>
      <c r="Z8" s="170">
        <f t="shared" si="9"/>
        <v>0</v>
      </c>
      <c r="AA8" s="170">
        <f t="shared" si="9"/>
        <v>28380</v>
      </c>
      <c r="AB8" s="170">
        <f t="shared" si="9"/>
        <v>59213</v>
      </c>
      <c r="AC8" s="170">
        <f t="shared" si="9"/>
        <v>0</v>
      </c>
      <c r="AD8" s="170">
        <f t="shared" si="9"/>
        <v>0</v>
      </c>
      <c r="AE8" s="9" t="s">
        <v>403</v>
      </c>
      <c r="AF8" s="26"/>
      <c r="AG8" s="27" t="s">
        <v>36</v>
      </c>
      <c r="AH8" s="28" t="s">
        <v>37</v>
      </c>
      <c r="AI8" s="29"/>
      <c r="AJ8" s="29"/>
      <c r="AK8" s="29"/>
      <c r="AL8" s="169"/>
      <c r="AM8" s="170">
        <f aca="true" t="shared" si="10" ref="AM8:AS8">SUM(AM9:AM11)</f>
        <v>0</v>
      </c>
      <c r="AN8" s="170">
        <f t="shared" si="10"/>
        <v>0</v>
      </c>
      <c r="AO8" s="170">
        <f t="shared" si="10"/>
        <v>0</v>
      </c>
      <c r="AP8" s="170">
        <f t="shared" si="10"/>
        <v>0</v>
      </c>
      <c r="AQ8" s="170">
        <f t="shared" si="10"/>
        <v>0</v>
      </c>
      <c r="AR8" s="170">
        <f t="shared" si="10"/>
        <v>0</v>
      </c>
      <c r="AS8" s="170">
        <f t="shared" si="10"/>
        <v>0</v>
      </c>
      <c r="AT8" s="9" t="s">
        <v>404</v>
      </c>
      <c r="AU8" s="26"/>
      <c r="AV8" s="27" t="s">
        <v>36</v>
      </c>
      <c r="AW8" s="28" t="s">
        <v>37</v>
      </c>
      <c r="AX8" s="29"/>
      <c r="AY8" s="29"/>
      <c r="AZ8" s="29"/>
      <c r="BA8" s="169"/>
      <c r="BB8" s="170">
        <f aca="true" t="shared" si="11" ref="BB8:BH8">SUM(BB9:BB11)</f>
        <v>0</v>
      </c>
      <c r="BC8" s="170">
        <f t="shared" si="11"/>
        <v>0</v>
      </c>
      <c r="BD8" s="170">
        <f t="shared" si="11"/>
        <v>0</v>
      </c>
      <c r="BE8" s="170">
        <f t="shared" si="11"/>
        <v>0</v>
      </c>
      <c r="BF8" s="170">
        <f t="shared" si="11"/>
        <v>0</v>
      </c>
      <c r="BG8" s="170">
        <f t="shared" si="11"/>
        <v>0</v>
      </c>
      <c r="BH8" s="170">
        <f t="shared" si="11"/>
        <v>0</v>
      </c>
      <c r="BI8" s="9" t="s">
        <v>405</v>
      </c>
      <c r="BJ8" s="26"/>
      <c r="BK8" s="27" t="s">
        <v>36</v>
      </c>
      <c r="BL8" s="28" t="s">
        <v>37</v>
      </c>
      <c r="BM8" s="29"/>
      <c r="BN8" s="29"/>
      <c r="BO8" s="29"/>
      <c r="BP8" s="169"/>
      <c r="BQ8" s="170">
        <f aca="true" t="shared" si="12" ref="BQ8:BW8">SUM(BQ9:BQ11)</f>
        <v>0</v>
      </c>
      <c r="BR8" s="170">
        <f t="shared" si="12"/>
        <v>26940</v>
      </c>
      <c r="BS8" s="170">
        <f t="shared" si="12"/>
        <v>11256</v>
      </c>
      <c r="BT8" s="170">
        <f t="shared" si="12"/>
        <v>0</v>
      </c>
      <c r="BU8" s="170">
        <f t="shared" si="12"/>
        <v>0</v>
      </c>
      <c r="BV8" s="170">
        <f t="shared" si="12"/>
        <v>0</v>
      </c>
      <c r="BW8" s="170">
        <f t="shared" si="12"/>
        <v>0</v>
      </c>
      <c r="BX8" s="9" t="s">
        <v>406</v>
      </c>
      <c r="BY8" s="26"/>
      <c r="BZ8" s="27" t="s">
        <v>36</v>
      </c>
      <c r="CA8" s="28" t="s">
        <v>37</v>
      </c>
      <c r="CB8" s="29"/>
      <c r="CC8" s="29"/>
      <c r="CD8" s="29"/>
      <c r="CE8" s="169"/>
      <c r="CF8" s="170">
        <f aca="true" t="shared" si="13" ref="CF8:CL8">SUM(CF9:CF11)</f>
        <v>0</v>
      </c>
      <c r="CG8" s="170">
        <f t="shared" si="13"/>
        <v>0</v>
      </c>
      <c r="CH8" s="170">
        <f t="shared" si="13"/>
        <v>0</v>
      </c>
      <c r="CI8" s="170">
        <f t="shared" si="13"/>
        <v>0</v>
      </c>
      <c r="CJ8" s="170">
        <f t="shared" si="13"/>
        <v>0</v>
      </c>
      <c r="CK8" s="170">
        <f t="shared" si="13"/>
        <v>0</v>
      </c>
      <c r="CL8" s="170">
        <f t="shared" si="13"/>
        <v>0</v>
      </c>
      <c r="CM8" s="9" t="s">
        <v>407</v>
      </c>
      <c r="CN8" s="26"/>
      <c r="CO8" s="27" t="s">
        <v>36</v>
      </c>
      <c r="CP8" s="28" t="s">
        <v>37</v>
      </c>
      <c r="CQ8" s="29"/>
      <c r="CR8" s="29"/>
      <c r="CS8" s="29"/>
      <c r="CT8" s="169"/>
      <c r="CU8" s="170">
        <f aca="true" t="shared" si="14" ref="CU8:DB8">SUM(CU9:CU11)</f>
        <v>0</v>
      </c>
      <c r="CV8" s="170">
        <f t="shared" si="14"/>
        <v>0</v>
      </c>
      <c r="CW8" s="170">
        <f t="shared" si="14"/>
        <v>0</v>
      </c>
      <c r="CX8" s="170">
        <f t="shared" si="14"/>
        <v>0</v>
      </c>
      <c r="CY8" s="170">
        <f t="shared" si="14"/>
        <v>0</v>
      </c>
      <c r="CZ8" s="170">
        <f t="shared" si="14"/>
        <v>0</v>
      </c>
      <c r="DA8" s="170">
        <f>SUM(DA9:DA11)</f>
        <v>0</v>
      </c>
      <c r="DB8" s="170">
        <f t="shared" si="14"/>
        <v>0</v>
      </c>
      <c r="DC8" s="31">
        <f t="shared" si="7"/>
        <v>977685</v>
      </c>
    </row>
    <row r="9" spans="1:107" s="39" customFormat="1" ht="15" customHeight="1" thickBot="1">
      <c r="A9" s="9" t="s">
        <v>38</v>
      </c>
      <c r="B9" s="32"/>
      <c r="C9" s="33"/>
      <c r="D9" s="34" t="s">
        <v>39</v>
      </c>
      <c r="E9" s="35" t="s">
        <v>40</v>
      </c>
      <c r="F9" s="35"/>
      <c r="G9" s="35"/>
      <c r="H9" s="36"/>
      <c r="I9" s="37"/>
      <c r="J9" s="37"/>
      <c r="K9" s="37"/>
      <c r="L9" s="37"/>
      <c r="M9" s="37"/>
      <c r="N9" s="37"/>
      <c r="O9" s="37">
        <f>849987+'[1]Javaslat'!L19</f>
        <v>806372</v>
      </c>
      <c r="P9" s="9" t="s">
        <v>234</v>
      </c>
      <c r="Q9" s="32"/>
      <c r="R9" s="33"/>
      <c r="S9" s="34" t="s">
        <v>39</v>
      </c>
      <c r="T9" s="35" t="s">
        <v>40</v>
      </c>
      <c r="U9" s="35"/>
      <c r="V9" s="35"/>
      <c r="W9" s="36"/>
      <c r="X9" s="171"/>
      <c r="Y9" s="171"/>
      <c r="Z9" s="171"/>
      <c r="AA9" s="171"/>
      <c r="AB9" s="171"/>
      <c r="AC9" s="171"/>
      <c r="AD9" s="171"/>
      <c r="AE9" s="9" t="s">
        <v>408</v>
      </c>
      <c r="AF9" s="32"/>
      <c r="AG9" s="33"/>
      <c r="AH9" s="34" t="s">
        <v>39</v>
      </c>
      <c r="AI9" s="35" t="s">
        <v>40</v>
      </c>
      <c r="AJ9" s="35"/>
      <c r="AK9" s="35"/>
      <c r="AL9" s="36"/>
      <c r="AM9" s="171"/>
      <c r="AN9" s="171"/>
      <c r="AO9" s="171"/>
      <c r="AP9" s="171"/>
      <c r="AQ9" s="171"/>
      <c r="AR9" s="171"/>
      <c r="AS9" s="171"/>
      <c r="AT9" s="9" t="s">
        <v>409</v>
      </c>
      <c r="AU9" s="32"/>
      <c r="AV9" s="33"/>
      <c r="AW9" s="34" t="s">
        <v>39</v>
      </c>
      <c r="AX9" s="35" t="s">
        <v>40</v>
      </c>
      <c r="AY9" s="35"/>
      <c r="AZ9" s="35"/>
      <c r="BA9" s="36"/>
      <c r="BB9" s="171"/>
      <c r="BC9" s="171"/>
      <c r="BD9" s="171"/>
      <c r="BE9" s="171"/>
      <c r="BF9" s="171"/>
      <c r="BG9" s="171"/>
      <c r="BH9" s="171"/>
      <c r="BI9" s="9" t="s">
        <v>410</v>
      </c>
      <c r="BJ9" s="32"/>
      <c r="BK9" s="33"/>
      <c r="BL9" s="34" t="s">
        <v>39</v>
      </c>
      <c r="BM9" s="35" t="s">
        <v>40</v>
      </c>
      <c r="BN9" s="35"/>
      <c r="BO9" s="35"/>
      <c r="BP9" s="36"/>
      <c r="BQ9" s="171"/>
      <c r="BR9" s="171"/>
      <c r="BS9" s="171"/>
      <c r="BT9" s="171"/>
      <c r="BU9" s="171"/>
      <c r="BV9" s="171"/>
      <c r="BW9" s="171"/>
      <c r="BX9" s="9" t="s">
        <v>411</v>
      </c>
      <c r="BY9" s="32"/>
      <c r="BZ9" s="33"/>
      <c r="CA9" s="34" t="s">
        <v>39</v>
      </c>
      <c r="CB9" s="35" t="s">
        <v>40</v>
      </c>
      <c r="CC9" s="35"/>
      <c r="CD9" s="35"/>
      <c r="CE9" s="36"/>
      <c r="CF9" s="171"/>
      <c r="CG9" s="171"/>
      <c r="CH9" s="171"/>
      <c r="CI9" s="171"/>
      <c r="CJ9" s="171"/>
      <c r="CK9" s="171"/>
      <c r="CL9" s="171"/>
      <c r="CM9" s="9" t="s">
        <v>412</v>
      </c>
      <c r="CN9" s="32"/>
      <c r="CO9" s="33"/>
      <c r="CP9" s="34" t="s">
        <v>39</v>
      </c>
      <c r="CQ9" s="35" t="s">
        <v>40</v>
      </c>
      <c r="CR9" s="35"/>
      <c r="CS9" s="35"/>
      <c r="CT9" s="36"/>
      <c r="CU9" s="171"/>
      <c r="CV9" s="171"/>
      <c r="CW9" s="171"/>
      <c r="CX9" s="171"/>
      <c r="CY9" s="171"/>
      <c r="CZ9" s="171"/>
      <c r="DA9" s="171"/>
      <c r="DB9" s="171"/>
      <c r="DC9" s="38">
        <f t="shared" si="7"/>
        <v>806372</v>
      </c>
    </row>
    <row r="10" spans="1:107" s="39" customFormat="1" ht="15" customHeight="1" thickBot="1">
      <c r="A10" s="9" t="s">
        <v>41</v>
      </c>
      <c r="B10" s="32"/>
      <c r="C10" s="33"/>
      <c r="D10" s="40" t="s">
        <v>42</v>
      </c>
      <c r="E10" s="41" t="s">
        <v>43</v>
      </c>
      <c r="F10" s="42"/>
      <c r="G10" s="42"/>
      <c r="H10" s="42"/>
      <c r="I10" s="37">
        <v>0</v>
      </c>
      <c r="J10" s="37"/>
      <c r="K10" s="37"/>
      <c r="L10" s="37"/>
      <c r="M10" s="37"/>
      <c r="N10" s="37"/>
      <c r="O10" s="37"/>
      <c r="P10" s="9" t="s">
        <v>236</v>
      </c>
      <c r="Q10" s="32"/>
      <c r="R10" s="33"/>
      <c r="S10" s="40" t="s">
        <v>42</v>
      </c>
      <c r="T10" s="41" t="s">
        <v>43</v>
      </c>
      <c r="U10" s="42"/>
      <c r="V10" s="42"/>
      <c r="W10" s="172"/>
      <c r="X10" s="171"/>
      <c r="Y10" s="171"/>
      <c r="Z10" s="171"/>
      <c r="AA10" s="171"/>
      <c r="AB10" s="171"/>
      <c r="AC10" s="171"/>
      <c r="AD10" s="171"/>
      <c r="AE10" s="9" t="s">
        <v>413</v>
      </c>
      <c r="AF10" s="32"/>
      <c r="AG10" s="33"/>
      <c r="AH10" s="40" t="s">
        <v>42</v>
      </c>
      <c r="AI10" s="41" t="s">
        <v>43</v>
      </c>
      <c r="AJ10" s="42"/>
      <c r="AK10" s="42"/>
      <c r="AL10" s="172"/>
      <c r="AM10" s="171"/>
      <c r="AN10" s="171"/>
      <c r="AO10" s="171"/>
      <c r="AP10" s="171"/>
      <c r="AQ10" s="171"/>
      <c r="AR10" s="171"/>
      <c r="AS10" s="171"/>
      <c r="AT10" s="9" t="s">
        <v>414</v>
      </c>
      <c r="AU10" s="32"/>
      <c r="AV10" s="33"/>
      <c r="AW10" s="40" t="s">
        <v>42</v>
      </c>
      <c r="AX10" s="41" t="s">
        <v>43</v>
      </c>
      <c r="AY10" s="42"/>
      <c r="AZ10" s="42"/>
      <c r="BA10" s="172"/>
      <c r="BB10" s="171"/>
      <c r="BC10" s="171"/>
      <c r="BD10" s="171"/>
      <c r="BE10" s="171"/>
      <c r="BF10" s="171"/>
      <c r="BG10" s="171"/>
      <c r="BH10" s="171"/>
      <c r="BI10" s="9" t="s">
        <v>415</v>
      </c>
      <c r="BJ10" s="32"/>
      <c r="BK10" s="33"/>
      <c r="BL10" s="40" t="s">
        <v>42</v>
      </c>
      <c r="BM10" s="41" t="s">
        <v>43</v>
      </c>
      <c r="BN10" s="42"/>
      <c r="BO10" s="42"/>
      <c r="BP10" s="172"/>
      <c r="BQ10" s="171"/>
      <c r="BR10" s="171"/>
      <c r="BS10" s="171"/>
      <c r="BT10" s="171"/>
      <c r="BU10" s="171"/>
      <c r="BV10" s="171"/>
      <c r="BW10" s="171"/>
      <c r="BX10" s="9" t="s">
        <v>416</v>
      </c>
      <c r="BY10" s="32"/>
      <c r="BZ10" s="33"/>
      <c r="CA10" s="40" t="s">
        <v>42</v>
      </c>
      <c r="CB10" s="41" t="s">
        <v>43</v>
      </c>
      <c r="CC10" s="42"/>
      <c r="CD10" s="42"/>
      <c r="CE10" s="172"/>
      <c r="CF10" s="171"/>
      <c r="CG10" s="171"/>
      <c r="CH10" s="171"/>
      <c r="CI10" s="171"/>
      <c r="CJ10" s="171"/>
      <c r="CK10" s="171"/>
      <c r="CL10" s="171"/>
      <c r="CM10" s="9" t="s">
        <v>417</v>
      </c>
      <c r="CN10" s="32"/>
      <c r="CO10" s="33"/>
      <c r="CP10" s="40" t="s">
        <v>42</v>
      </c>
      <c r="CQ10" s="41" t="s">
        <v>43</v>
      </c>
      <c r="CR10" s="42"/>
      <c r="CS10" s="42"/>
      <c r="CT10" s="172"/>
      <c r="CU10" s="171"/>
      <c r="CV10" s="171"/>
      <c r="CW10" s="171"/>
      <c r="CX10" s="171"/>
      <c r="CY10" s="171"/>
      <c r="CZ10" s="171"/>
      <c r="DA10" s="171"/>
      <c r="DB10" s="171"/>
      <c r="DC10" s="38">
        <f t="shared" si="7"/>
        <v>0</v>
      </c>
    </row>
    <row r="11" spans="1:107" s="39" customFormat="1" ht="15" customHeight="1" thickBot="1">
      <c r="A11" s="9" t="s">
        <v>44</v>
      </c>
      <c r="B11" s="32"/>
      <c r="C11" s="33"/>
      <c r="D11" s="34" t="s">
        <v>45</v>
      </c>
      <c r="E11" s="43" t="s">
        <v>46</v>
      </c>
      <c r="F11" s="44"/>
      <c r="G11" s="44"/>
      <c r="H11" s="43"/>
      <c r="I11" s="37">
        <f>26385+'[1]Javaslat'!L14</f>
        <v>33024</v>
      </c>
      <c r="J11" s="37"/>
      <c r="K11" s="37"/>
      <c r="L11" s="37">
        <v>7000</v>
      </c>
      <c r="M11" s="37"/>
      <c r="N11" s="37">
        <v>5500</v>
      </c>
      <c r="O11" s="37"/>
      <c r="P11" s="9" t="s">
        <v>238</v>
      </c>
      <c r="Q11" s="32"/>
      <c r="R11" s="33"/>
      <c r="S11" s="34" t="s">
        <v>45</v>
      </c>
      <c r="T11" s="43" t="s">
        <v>46</v>
      </c>
      <c r="U11" s="44"/>
      <c r="V11" s="44"/>
      <c r="W11" s="173"/>
      <c r="X11" s="171"/>
      <c r="Y11" s="171"/>
      <c r="Z11" s="171"/>
      <c r="AA11" s="171">
        <v>28380</v>
      </c>
      <c r="AB11" s="171">
        <v>59213</v>
      </c>
      <c r="AC11" s="171"/>
      <c r="AD11" s="171"/>
      <c r="AE11" s="9" t="s">
        <v>418</v>
      </c>
      <c r="AF11" s="32"/>
      <c r="AG11" s="33"/>
      <c r="AH11" s="34" t="s">
        <v>45</v>
      </c>
      <c r="AI11" s="43" t="s">
        <v>46</v>
      </c>
      <c r="AJ11" s="44"/>
      <c r="AK11" s="44"/>
      <c r="AL11" s="173"/>
      <c r="AM11" s="171"/>
      <c r="AN11" s="171"/>
      <c r="AO11" s="171"/>
      <c r="AP11" s="171"/>
      <c r="AQ11" s="171"/>
      <c r="AR11" s="171"/>
      <c r="AS11" s="171"/>
      <c r="AT11" s="9" t="s">
        <v>419</v>
      </c>
      <c r="AU11" s="32"/>
      <c r="AV11" s="33"/>
      <c r="AW11" s="34" t="s">
        <v>45</v>
      </c>
      <c r="AX11" s="43" t="s">
        <v>46</v>
      </c>
      <c r="AY11" s="44"/>
      <c r="AZ11" s="44"/>
      <c r="BA11" s="173"/>
      <c r="BB11" s="171"/>
      <c r="BC11" s="171"/>
      <c r="BD11" s="171"/>
      <c r="BE11" s="171"/>
      <c r="BF11" s="171"/>
      <c r="BG11" s="171"/>
      <c r="BH11" s="171"/>
      <c r="BI11" s="9" t="s">
        <v>420</v>
      </c>
      <c r="BJ11" s="32"/>
      <c r="BK11" s="33"/>
      <c r="BL11" s="34" t="s">
        <v>45</v>
      </c>
      <c r="BM11" s="43" t="s">
        <v>46</v>
      </c>
      <c r="BN11" s="44"/>
      <c r="BO11" s="44"/>
      <c r="BP11" s="173"/>
      <c r="BQ11" s="171"/>
      <c r="BR11" s="171">
        <v>26940</v>
      </c>
      <c r="BS11" s="171">
        <v>11256</v>
      </c>
      <c r="BT11" s="171"/>
      <c r="BU11" s="171"/>
      <c r="BV11" s="171"/>
      <c r="BW11" s="171"/>
      <c r="BX11" s="9" t="s">
        <v>421</v>
      </c>
      <c r="BY11" s="32"/>
      <c r="BZ11" s="33"/>
      <c r="CA11" s="34" t="s">
        <v>45</v>
      </c>
      <c r="CB11" s="43" t="s">
        <v>46</v>
      </c>
      <c r="CC11" s="44"/>
      <c r="CD11" s="44"/>
      <c r="CE11" s="173"/>
      <c r="CF11" s="171"/>
      <c r="CG11" s="171"/>
      <c r="CH11" s="171"/>
      <c r="CI11" s="171"/>
      <c r="CJ11" s="171"/>
      <c r="CK11" s="171"/>
      <c r="CL11" s="171"/>
      <c r="CM11" s="9" t="s">
        <v>422</v>
      </c>
      <c r="CN11" s="32"/>
      <c r="CO11" s="33"/>
      <c r="CP11" s="34" t="s">
        <v>45</v>
      </c>
      <c r="CQ11" s="43" t="s">
        <v>46</v>
      </c>
      <c r="CR11" s="44"/>
      <c r="CS11" s="44"/>
      <c r="CT11" s="173"/>
      <c r="CU11" s="171"/>
      <c r="CV11" s="171"/>
      <c r="CW11" s="171"/>
      <c r="CX11" s="171"/>
      <c r="CY11" s="171"/>
      <c r="CZ11" s="171"/>
      <c r="DA11" s="171"/>
      <c r="DB11" s="171"/>
      <c r="DC11" s="38">
        <f t="shared" si="7"/>
        <v>171313</v>
      </c>
    </row>
    <row r="12" spans="1:107" s="25" customFormat="1" ht="15" customHeight="1" thickBot="1">
      <c r="A12" s="9" t="s">
        <v>47</v>
      </c>
      <c r="B12" s="26"/>
      <c r="C12" s="27" t="s">
        <v>48</v>
      </c>
      <c r="D12" s="45" t="s">
        <v>49</v>
      </c>
      <c r="E12" s="46"/>
      <c r="F12" s="46"/>
      <c r="G12" s="46"/>
      <c r="H12" s="46"/>
      <c r="I12" s="47">
        <f>SUM(I13:I18)</f>
        <v>600</v>
      </c>
      <c r="J12" s="47">
        <f aca="true" t="shared" si="15" ref="J12:O12">SUM(J13:J18)</f>
        <v>0</v>
      </c>
      <c r="K12" s="47">
        <f t="shared" si="15"/>
        <v>0</v>
      </c>
      <c r="L12" s="47">
        <f t="shared" si="15"/>
        <v>0</v>
      </c>
      <c r="M12" s="47">
        <f t="shared" si="15"/>
        <v>0</v>
      </c>
      <c r="N12" s="47">
        <f t="shared" si="15"/>
        <v>0</v>
      </c>
      <c r="O12" s="47">
        <f t="shared" si="15"/>
        <v>2255540</v>
      </c>
      <c r="P12" s="9" t="s">
        <v>240</v>
      </c>
      <c r="Q12" s="26"/>
      <c r="R12" s="27" t="s">
        <v>48</v>
      </c>
      <c r="S12" s="45" t="s">
        <v>49</v>
      </c>
      <c r="T12" s="46"/>
      <c r="U12" s="46"/>
      <c r="V12" s="46"/>
      <c r="W12" s="174"/>
      <c r="X12" s="175">
        <f aca="true" t="shared" si="16" ref="X12:AD12">SUM(X13:X18)</f>
        <v>0</v>
      </c>
      <c r="Y12" s="175">
        <f t="shared" si="16"/>
        <v>0</v>
      </c>
      <c r="Z12" s="175">
        <f t="shared" si="16"/>
        <v>0</v>
      </c>
      <c r="AA12" s="175">
        <f t="shared" si="16"/>
        <v>0</v>
      </c>
      <c r="AB12" s="175">
        <f t="shared" si="16"/>
        <v>0</v>
      </c>
      <c r="AC12" s="175">
        <f t="shared" si="16"/>
        <v>0</v>
      </c>
      <c r="AD12" s="175">
        <f t="shared" si="16"/>
        <v>0</v>
      </c>
      <c r="AE12" s="9" t="s">
        <v>423</v>
      </c>
      <c r="AF12" s="26"/>
      <c r="AG12" s="27" t="s">
        <v>48</v>
      </c>
      <c r="AH12" s="45" t="s">
        <v>49</v>
      </c>
      <c r="AI12" s="46"/>
      <c r="AJ12" s="46"/>
      <c r="AK12" s="46"/>
      <c r="AL12" s="174"/>
      <c r="AM12" s="175">
        <f aca="true" t="shared" si="17" ref="AM12:AS12">SUM(AM13:AM18)</f>
        <v>0</v>
      </c>
      <c r="AN12" s="175">
        <f t="shared" si="17"/>
        <v>0</v>
      </c>
      <c r="AO12" s="175">
        <f t="shared" si="17"/>
        <v>0</v>
      </c>
      <c r="AP12" s="175">
        <f t="shared" si="17"/>
        <v>0</v>
      </c>
      <c r="AQ12" s="175">
        <f t="shared" si="17"/>
        <v>0</v>
      </c>
      <c r="AR12" s="175">
        <f t="shared" si="17"/>
        <v>0</v>
      </c>
      <c r="AS12" s="175">
        <f t="shared" si="17"/>
        <v>0</v>
      </c>
      <c r="AT12" s="9" t="s">
        <v>424</v>
      </c>
      <c r="AU12" s="26"/>
      <c r="AV12" s="27" t="s">
        <v>48</v>
      </c>
      <c r="AW12" s="45" t="s">
        <v>49</v>
      </c>
      <c r="AX12" s="46"/>
      <c r="AY12" s="46"/>
      <c r="AZ12" s="46"/>
      <c r="BA12" s="174"/>
      <c r="BB12" s="175">
        <f aca="true" t="shared" si="18" ref="BB12:BH12">SUM(BB13:BB18)</f>
        <v>0</v>
      </c>
      <c r="BC12" s="175">
        <f t="shared" si="18"/>
        <v>0</v>
      </c>
      <c r="BD12" s="175">
        <f t="shared" si="18"/>
        <v>0</v>
      </c>
      <c r="BE12" s="175">
        <f t="shared" si="18"/>
        <v>0</v>
      </c>
      <c r="BF12" s="175">
        <f t="shared" si="18"/>
        <v>0</v>
      </c>
      <c r="BG12" s="175">
        <f t="shared" si="18"/>
        <v>0</v>
      </c>
      <c r="BH12" s="175">
        <f t="shared" si="18"/>
        <v>0</v>
      </c>
      <c r="BI12" s="9" t="s">
        <v>425</v>
      </c>
      <c r="BJ12" s="26"/>
      <c r="BK12" s="27" t="s">
        <v>48</v>
      </c>
      <c r="BL12" s="45" t="s">
        <v>49</v>
      </c>
      <c r="BM12" s="46"/>
      <c r="BN12" s="46"/>
      <c r="BO12" s="46"/>
      <c r="BP12" s="174"/>
      <c r="BQ12" s="175">
        <f aca="true" t="shared" si="19" ref="BQ12:BW12">SUM(BQ13:BQ18)</f>
        <v>0</v>
      </c>
      <c r="BR12" s="175">
        <f t="shared" si="19"/>
        <v>0</v>
      </c>
      <c r="BS12" s="175">
        <f t="shared" si="19"/>
        <v>0</v>
      </c>
      <c r="BT12" s="175">
        <f t="shared" si="19"/>
        <v>0</v>
      </c>
      <c r="BU12" s="175">
        <f t="shared" si="19"/>
        <v>0</v>
      </c>
      <c r="BV12" s="175">
        <f t="shared" si="19"/>
        <v>0</v>
      </c>
      <c r="BW12" s="175">
        <f t="shared" si="19"/>
        <v>0</v>
      </c>
      <c r="BX12" s="9" t="s">
        <v>426</v>
      </c>
      <c r="BY12" s="26"/>
      <c r="BZ12" s="27" t="s">
        <v>48</v>
      </c>
      <c r="CA12" s="45" t="s">
        <v>49</v>
      </c>
      <c r="CB12" s="46"/>
      <c r="CC12" s="46"/>
      <c r="CD12" s="46"/>
      <c r="CE12" s="174"/>
      <c r="CF12" s="175">
        <f aca="true" t="shared" si="20" ref="CF12:CL12">SUM(CF13:CF18)</f>
        <v>0</v>
      </c>
      <c r="CG12" s="175">
        <f t="shared" si="20"/>
        <v>0</v>
      </c>
      <c r="CH12" s="175">
        <f t="shared" si="20"/>
        <v>0</v>
      </c>
      <c r="CI12" s="175">
        <f t="shared" si="20"/>
        <v>0</v>
      </c>
      <c r="CJ12" s="175">
        <f t="shared" si="20"/>
        <v>0</v>
      </c>
      <c r="CK12" s="175">
        <f t="shared" si="20"/>
        <v>0</v>
      </c>
      <c r="CL12" s="175">
        <f t="shared" si="20"/>
        <v>0</v>
      </c>
      <c r="CM12" s="9" t="s">
        <v>427</v>
      </c>
      <c r="CN12" s="26"/>
      <c r="CO12" s="27" t="s">
        <v>48</v>
      </c>
      <c r="CP12" s="45" t="s">
        <v>49</v>
      </c>
      <c r="CQ12" s="46"/>
      <c r="CR12" s="46"/>
      <c r="CS12" s="46"/>
      <c r="CT12" s="174"/>
      <c r="CU12" s="175">
        <f aca="true" t="shared" si="21" ref="CU12:DB12">SUM(CU13:CU18)</f>
        <v>0</v>
      </c>
      <c r="CV12" s="175">
        <f t="shared" si="21"/>
        <v>0</v>
      </c>
      <c r="CW12" s="175">
        <f t="shared" si="21"/>
        <v>0</v>
      </c>
      <c r="CX12" s="175">
        <f t="shared" si="21"/>
        <v>0</v>
      </c>
      <c r="CY12" s="175">
        <f t="shared" si="21"/>
        <v>0</v>
      </c>
      <c r="CZ12" s="175">
        <f t="shared" si="21"/>
        <v>0</v>
      </c>
      <c r="DA12" s="175">
        <f>SUM(DA13:DA18)</f>
        <v>0</v>
      </c>
      <c r="DB12" s="175">
        <f t="shared" si="21"/>
        <v>0</v>
      </c>
      <c r="DC12" s="48">
        <f t="shared" si="7"/>
        <v>2256140</v>
      </c>
    </row>
    <row r="13" spans="1:107" s="53" customFormat="1" ht="15" customHeight="1" thickBot="1">
      <c r="A13" s="9" t="s">
        <v>50</v>
      </c>
      <c r="B13" s="49"/>
      <c r="C13" s="50"/>
      <c r="D13" s="51" t="s">
        <v>51</v>
      </c>
      <c r="E13" s="43" t="s">
        <v>52</v>
      </c>
      <c r="F13" s="52"/>
      <c r="G13" s="52"/>
      <c r="H13" s="52"/>
      <c r="I13" s="37"/>
      <c r="J13" s="37"/>
      <c r="K13" s="37"/>
      <c r="L13" s="37"/>
      <c r="M13" s="37"/>
      <c r="N13" s="37"/>
      <c r="O13" s="37">
        <v>30</v>
      </c>
      <c r="P13" s="9" t="s">
        <v>242</v>
      </c>
      <c r="Q13" s="49"/>
      <c r="R13" s="50"/>
      <c r="S13" s="51" t="s">
        <v>51</v>
      </c>
      <c r="T13" s="43" t="s">
        <v>52</v>
      </c>
      <c r="U13" s="52"/>
      <c r="V13" s="52"/>
      <c r="W13" s="176"/>
      <c r="X13" s="171"/>
      <c r="Y13" s="171"/>
      <c r="Z13" s="171"/>
      <c r="AA13" s="171"/>
      <c r="AB13" s="171"/>
      <c r="AC13" s="171"/>
      <c r="AD13" s="171"/>
      <c r="AE13" s="9" t="s">
        <v>428</v>
      </c>
      <c r="AF13" s="49"/>
      <c r="AG13" s="50"/>
      <c r="AH13" s="51" t="s">
        <v>51</v>
      </c>
      <c r="AI13" s="43" t="s">
        <v>52</v>
      </c>
      <c r="AJ13" s="52"/>
      <c r="AK13" s="52"/>
      <c r="AL13" s="176"/>
      <c r="AM13" s="171"/>
      <c r="AN13" s="171"/>
      <c r="AO13" s="171"/>
      <c r="AP13" s="171"/>
      <c r="AQ13" s="171"/>
      <c r="AR13" s="171"/>
      <c r="AS13" s="171"/>
      <c r="AT13" s="9" t="s">
        <v>429</v>
      </c>
      <c r="AU13" s="49"/>
      <c r="AV13" s="50"/>
      <c r="AW13" s="51" t="s">
        <v>51</v>
      </c>
      <c r="AX13" s="43" t="s">
        <v>52</v>
      </c>
      <c r="AY13" s="52"/>
      <c r="AZ13" s="52"/>
      <c r="BA13" s="176"/>
      <c r="BB13" s="171"/>
      <c r="BC13" s="171"/>
      <c r="BD13" s="171"/>
      <c r="BE13" s="171"/>
      <c r="BF13" s="171"/>
      <c r="BG13" s="171"/>
      <c r="BH13" s="171"/>
      <c r="BI13" s="9" t="s">
        <v>430</v>
      </c>
      <c r="BJ13" s="49"/>
      <c r="BK13" s="50"/>
      <c r="BL13" s="51" t="s">
        <v>51</v>
      </c>
      <c r="BM13" s="43" t="s">
        <v>52</v>
      </c>
      <c r="BN13" s="52"/>
      <c r="BO13" s="52"/>
      <c r="BP13" s="176"/>
      <c r="BQ13" s="171"/>
      <c r="BR13" s="171"/>
      <c r="BS13" s="171"/>
      <c r="BT13" s="171"/>
      <c r="BU13" s="171"/>
      <c r="BV13" s="171"/>
      <c r="BW13" s="171"/>
      <c r="BX13" s="9" t="s">
        <v>431</v>
      </c>
      <c r="BY13" s="49"/>
      <c r="BZ13" s="50"/>
      <c r="CA13" s="51" t="s">
        <v>51</v>
      </c>
      <c r="CB13" s="43" t="s">
        <v>52</v>
      </c>
      <c r="CC13" s="52"/>
      <c r="CD13" s="52"/>
      <c r="CE13" s="176"/>
      <c r="CF13" s="171"/>
      <c r="CG13" s="171"/>
      <c r="CH13" s="171"/>
      <c r="CI13" s="171"/>
      <c r="CJ13" s="171"/>
      <c r="CK13" s="171"/>
      <c r="CL13" s="171"/>
      <c r="CM13" s="9" t="s">
        <v>432</v>
      </c>
      <c r="CN13" s="49"/>
      <c r="CO13" s="50"/>
      <c r="CP13" s="51" t="s">
        <v>51</v>
      </c>
      <c r="CQ13" s="43" t="s">
        <v>52</v>
      </c>
      <c r="CR13" s="52"/>
      <c r="CS13" s="52"/>
      <c r="CT13" s="176"/>
      <c r="CU13" s="171"/>
      <c r="CV13" s="171"/>
      <c r="CW13" s="171"/>
      <c r="CX13" s="171"/>
      <c r="CY13" s="171"/>
      <c r="CZ13" s="171"/>
      <c r="DA13" s="171"/>
      <c r="DB13" s="171"/>
      <c r="DC13" s="38">
        <f t="shared" si="7"/>
        <v>30</v>
      </c>
    </row>
    <row r="14" spans="1:107" s="53" customFormat="1" ht="15" customHeight="1" thickBot="1">
      <c r="A14" s="9" t="s">
        <v>53</v>
      </c>
      <c r="B14" s="49"/>
      <c r="C14" s="50"/>
      <c r="D14" s="34" t="s">
        <v>54</v>
      </c>
      <c r="E14" s="43" t="s">
        <v>55</v>
      </c>
      <c r="F14" s="52"/>
      <c r="G14" s="52"/>
      <c r="H14" s="52"/>
      <c r="I14" s="37"/>
      <c r="J14" s="37"/>
      <c r="K14" s="37"/>
      <c r="L14" s="37"/>
      <c r="M14" s="37"/>
      <c r="N14" s="37"/>
      <c r="O14" s="37">
        <v>19334</v>
      </c>
      <c r="P14" s="9" t="s">
        <v>244</v>
      </c>
      <c r="Q14" s="49"/>
      <c r="R14" s="50"/>
      <c r="S14" s="34" t="s">
        <v>54</v>
      </c>
      <c r="T14" s="43" t="s">
        <v>55</v>
      </c>
      <c r="U14" s="52"/>
      <c r="V14" s="52"/>
      <c r="W14" s="176"/>
      <c r="X14" s="171"/>
      <c r="Y14" s="171"/>
      <c r="Z14" s="171"/>
      <c r="AA14" s="171"/>
      <c r="AB14" s="171"/>
      <c r="AC14" s="171"/>
      <c r="AD14" s="171"/>
      <c r="AE14" s="9" t="s">
        <v>433</v>
      </c>
      <c r="AF14" s="49"/>
      <c r="AG14" s="50"/>
      <c r="AH14" s="34" t="s">
        <v>54</v>
      </c>
      <c r="AI14" s="43" t="s">
        <v>55</v>
      </c>
      <c r="AJ14" s="52"/>
      <c r="AK14" s="52"/>
      <c r="AL14" s="176"/>
      <c r="AM14" s="171"/>
      <c r="AN14" s="171"/>
      <c r="AO14" s="171"/>
      <c r="AP14" s="171"/>
      <c r="AQ14" s="171"/>
      <c r="AR14" s="171"/>
      <c r="AS14" s="171"/>
      <c r="AT14" s="9" t="s">
        <v>434</v>
      </c>
      <c r="AU14" s="49"/>
      <c r="AV14" s="50"/>
      <c r="AW14" s="34" t="s">
        <v>54</v>
      </c>
      <c r="AX14" s="43" t="s">
        <v>55</v>
      </c>
      <c r="AY14" s="52"/>
      <c r="AZ14" s="52"/>
      <c r="BA14" s="176"/>
      <c r="BB14" s="171"/>
      <c r="BC14" s="171"/>
      <c r="BD14" s="171"/>
      <c r="BE14" s="171"/>
      <c r="BF14" s="171"/>
      <c r="BG14" s="171"/>
      <c r="BH14" s="171"/>
      <c r="BI14" s="9" t="s">
        <v>435</v>
      </c>
      <c r="BJ14" s="49"/>
      <c r="BK14" s="50"/>
      <c r="BL14" s="34" t="s">
        <v>54</v>
      </c>
      <c r="BM14" s="43" t="s">
        <v>55</v>
      </c>
      <c r="BN14" s="52"/>
      <c r="BO14" s="52"/>
      <c r="BP14" s="176"/>
      <c r="BQ14" s="171"/>
      <c r="BR14" s="171"/>
      <c r="BS14" s="171"/>
      <c r="BT14" s="171"/>
      <c r="BU14" s="171"/>
      <c r="BV14" s="171"/>
      <c r="BW14" s="171"/>
      <c r="BX14" s="9" t="s">
        <v>436</v>
      </c>
      <c r="BY14" s="49"/>
      <c r="BZ14" s="50"/>
      <c r="CA14" s="34" t="s">
        <v>54</v>
      </c>
      <c r="CB14" s="43" t="s">
        <v>55</v>
      </c>
      <c r="CC14" s="52"/>
      <c r="CD14" s="52"/>
      <c r="CE14" s="176"/>
      <c r="CF14" s="171"/>
      <c r="CG14" s="171"/>
      <c r="CH14" s="171"/>
      <c r="CI14" s="171"/>
      <c r="CJ14" s="171"/>
      <c r="CK14" s="171"/>
      <c r="CL14" s="171"/>
      <c r="CM14" s="9" t="s">
        <v>437</v>
      </c>
      <c r="CN14" s="49"/>
      <c r="CO14" s="50"/>
      <c r="CP14" s="34" t="s">
        <v>54</v>
      </c>
      <c r="CQ14" s="43" t="s">
        <v>55</v>
      </c>
      <c r="CR14" s="52"/>
      <c r="CS14" s="52"/>
      <c r="CT14" s="176"/>
      <c r="CU14" s="171"/>
      <c r="CV14" s="171"/>
      <c r="CW14" s="171"/>
      <c r="CX14" s="171"/>
      <c r="CY14" s="171"/>
      <c r="CZ14" s="171"/>
      <c r="DA14" s="171"/>
      <c r="DB14" s="171"/>
      <c r="DC14" s="38">
        <f t="shared" si="7"/>
        <v>19334</v>
      </c>
    </row>
    <row r="15" spans="1:107" s="53" customFormat="1" ht="15" customHeight="1" thickBot="1">
      <c r="A15" s="9" t="s">
        <v>56</v>
      </c>
      <c r="B15" s="49"/>
      <c r="C15" s="50"/>
      <c r="D15" s="34" t="s">
        <v>57</v>
      </c>
      <c r="E15" s="43" t="s">
        <v>58</v>
      </c>
      <c r="F15" s="52"/>
      <c r="G15" s="52"/>
      <c r="H15" s="52"/>
      <c r="I15" s="37"/>
      <c r="J15" s="37"/>
      <c r="K15" s="37"/>
      <c r="L15" s="37"/>
      <c r="M15" s="37"/>
      <c r="N15" s="37"/>
      <c r="O15" s="37">
        <v>2174000</v>
      </c>
      <c r="P15" s="9" t="s">
        <v>245</v>
      </c>
      <c r="Q15" s="49"/>
      <c r="R15" s="50"/>
      <c r="S15" s="34" t="s">
        <v>57</v>
      </c>
      <c r="T15" s="43" t="s">
        <v>58</v>
      </c>
      <c r="U15" s="52"/>
      <c r="V15" s="52"/>
      <c r="W15" s="176"/>
      <c r="X15" s="171"/>
      <c r="Y15" s="171"/>
      <c r="Z15" s="171"/>
      <c r="AA15" s="171"/>
      <c r="AB15" s="171"/>
      <c r="AC15" s="171"/>
      <c r="AD15" s="171"/>
      <c r="AE15" s="9" t="s">
        <v>438</v>
      </c>
      <c r="AF15" s="49"/>
      <c r="AG15" s="50"/>
      <c r="AH15" s="34" t="s">
        <v>57</v>
      </c>
      <c r="AI15" s="43" t="s">
        <v>58</v>
      </c>
      <c r="AJ15" s="52"/>
      <c r="AK15" s="52"/>
      <c r="AL15" s="176"/>
      <c r="AM15" s="171"/>
      <c r="AN15" s="171"/>
      <c r="AO15" s="171"/>
      <c r="AP15" s="171"/>
      <c r="AQ15" s="171"/>
      <c r="AR15" s="171"/>
      <c r="AS15" s="171"/>
      <c r="AT15" s="9" t="s">
        <v>439</v>
      </c>
      <c r="AU15" s="49"/>
      <c r="AV15" s="50"/>
      <c r="AW15" s="34" t="s">
        <v>57</v>
      </c>
      <c r="AX15" s="43" t="s">
        <v>58</v>
      </c>
      <c r="AY15" s="52"/>
      <c r="AZ15" s="52"/>
      <c r="BA15" s="176"/>
      <c r="BB15" s="171"/>
      <c r="BC15" s="171"/>
      <c r="BD15" s="171"/>
      <c r="BE15" s="171"/>
      <c r="BF15" s="171"/>
      <c r="BG15" s="171"/>
      <c r="BH15" s="171"/>
      <c r="BI15" s="9" t="s">
        <v>440</v>
      </c>
      <c r="BJ15" s="49"/>
      <c r="BK15" s="50"/>
      <c r="BL15" s="34" t="s">
        <v>57</v>
      </c>
      <c r="BM15" s="43" t="s">
        <v>58</v>
      </c>
      <c r="BN15" s="52"/>
      <c r="BO15" s="52"/>
      <c r="BP15" s="176"/>
      <c r="BQ15" s="171"/>
      <c r="BR15" s="171"/>
      <c r="BS15" s="171"/>
      <c r="BT15" s="171"/>
      <c r="BU15" s="171"/>
      <c r="BV15" s="171"/>
      <c r="BW15" s="171"/>
      <c r="BX15" s="9" t="s">
        <v>441</v>
      </c>
      <c r="BY15" s="49"/>
      <c r="BZ15" s="50"/>
      <c r="CA15" s="34" t="s">
        <v>57</v>
      </c>
      <c r="CB15" s="43" t="s">
        <v>58</v>
      </c>
      <c r="CC15" s="52"/>
      <c r="CD15" s="52"/>
      <c r="CE15" s="176"/>
      <c r="CF15" s="171"/>
      <c r="CG15" s="171"/>
      <c r="CH15" s="171"/>
      <c r="CI15" s="171"/>
      <c r="CJ15" s="171"/>
      <c r="CK15" s="171"/>
      <c r="CL15" s="171"/>
      <c r="CM15" s="9" t="s">
        <v>442</v>
      </c>
      <c r="CN15" s="49"/>
      <c r="CO15" s="50"/>
      <c r="CP15" s="34" t="s">
        <v>57</v>
      </c>
      <c r="CQ15" s="43" t="s">
        <v>58</v>
      </c>
      <c r="CR15" s="52"/>
      <c r="CS15" s="52"/>
      <c r="CT15" s="176"/>
      <c r="CU15" s="171"/>
      <c r="CV15" s="171"/>
      <c r="CW15" s="171"/>
      <c r="CX15" s="171"/>
      <c r="CY15" s="171"/>
      <c r="CZ15" s="171"/>
      <c r="DA15" s="171"/>
      <c r="DB15" s="171"/>
      <c r="DC15" s="38">
        <f t="shared" si="7"/>
        <v>2174000</v>
      </c>
    </row>
    <row r="16" spans="1:107" s="53" customFormat="1" ht="15" customHeight="1" thickBot="1">
      <c r="A16" s="9" t="s">
        <v>59</v>
      </c>
      <c r="B16" s="49"/>
      <c r="C16" s="50"/>
      <c r="D16" s="34" t="s">
        <v>60</v>
      </c>
      <c r="E16" s="43" t="s">
        <v>61</v>
      </c>
      <c r="F16" s="52"/>
      <c r="G16" s="52"/>
      <c r="H16" s="52"/>
      <c r="I16" s="37"/>
      <c r="J16" s="37"/>
      <c r="K16" s="37"/>
      <c r="L16" s="37"/>
      <c r="M16" s="37"/>
      <c r="N16" s="37"/>
      <c r="O16" s="37">
        <v>48218</v>
      </c>
      <c r="P16" s="9" t="s">
        <v>246</v>
      </c>
      <c r="Q16" s="49"/>
      <c r="R16" s="50"/>
      <c r="S16" s="34" t="s">
        <v>60</v>
      </c>
      <c r="T16" s="43" t="s">
        <v>61</v>
      </c>
      <c r="U16" s="52"/>
      <c r="V16" s="52"/>
      <c r="W16" s="176"/>
      <c r="X16" s="171"/>
      <c r="Y16" s="171"/>
      <c r="Z16" s="171"/>
      <c r="AA16" s="171"/>
      <c r="AB16" s="171"/>
      <c r="AC16" s="171"/>
      <c r="AD16" s="171"/>
      <c r="AE16" s="9" t="s">
        <v>443</v>
      </c>
      <c r="AF16" s="49"/>
      <c r="AG16" s="50"/>
      <c r="AH16" s="34" t="s">
        <v>60</v>
      </c>
      <c r="AI16" s="43" t="s">
        <v>61</v>
      </c>
      <c r="AJ16" s="52"/>
      <c r="AK16" s="52"/>
      <c r="AL16" s="176"/>
      <c r="AM16" s="171"/>
      <c r="AN16" s="171"/>
      <c r="AO16" s="171"/>
      <c r="AP16" s="171"/>
      <c r="AQ16" s="171"/>
      <c r="AR16" s="171"/>
      <c r="AS16" s="171"/>
      <c r="AT16" s="9" t="s">
        <v>444</v>
      </c>
      <c r="AU16" s="49"/>
      <c r="AV16" s="50"/>
      <c r="AW16" s="34" t="s">
        <v>60</v>
      </c>
      <c r="AX16" s="43" t="s">
        <v>61</v>
      </c>
      <c r="AY16" s="52"/>
      <c r="AZ16" s="52"/>
      <c r="BA16" s="176"/>
      <c r="BB16" s="171"/>
      <c r="BC16" s="171"/>
      <c r="BD16" s="171"/>
      <c r="BE16" s="171"/>
      <c r="BF16" s="171"/>
      <c r="BG16" s="171"/>
      <c r="BH16" s="171"/>
      <c r="BI16" s="9" t="s">
        <v>445</v>
      </c>
      <c r="BJ16" s="49"/>
      <c r="BK16" s="50"/>
      <c r="BL16" s="34" t="s">
        <v>60</v>
      </c>
      <c r="BM16" s="43" t="s">
        <v>61</v>
      </c>
      <c r="BN16" s="52"/>
      <c r="BO16" s="52"/>
      <c r="BP16" s="176"/>
      <c r="BQ16" s="171"/>
      <c r="BR16" s="171"/>
      <c r="BS16" s="171"/>
      <c r="BT16" s="171"/>
      <c r="BU16" s="171"/>
      <c r="BV16" s="171"/>
      <c r="BW16" s="171"/>
      <c r="BX16" s="9" t="s">
        <v>446</v>
      </c>
      <c r="BY16" s="49"/>
      <c r="BZ16" s="50"/>
      <c r="CA16" s="34" t="s">
        <v>60</v>
      </c>
      <c r="CB16" s="43" t="s">
        <v>61</v>
      </c>
      <c r="CC16" s="52"/>
      <c r="CD16" s="52"/>
      <c r="CE16" s="176"/>
      <c r="CF16" s="171"/>
      <c r="CG16" s="171"/>
      <c r="CH16" s="171"/>
      <c r="CI16" s="171"/>
      <c r="CJ16" s="171"/>
      <c r="CK16" s="171"/>
      <c r="CL16" s="171"/>
      <c r="CM16" s="9" t="s">
        <v>447</v>
      </c>
      <c r="CN16" s="49"/>
      <c r="CO16" s="50"/>
      <c r="CP16" s="34" t="s">
        <v>60</v>
      </c>
      <c r="CQ16" s="43" t="s">
        <v>61</v>
      </c>
      <c r="CR16" s="52"/>
      <c r="CS16" s="52"/>
      <c r="CT16" s="176"/>
      <c r="CU16" s="171"/>
      <c r="CV16" s="171"/>
      <c r="CW16" s="171"/>
      <c r="CX16" s="171"/>
      <c r="CY16" s="171"/>
      <c r="CZ16" s="171"/>
      <c r="DA16" s="171"/>
      <c r="DB16" s="171"/>
      <c r="DC16" s="38">
        <f t="shared" si="7"/>
        <v>48218</v>
      </c>
    </row>
    <row r="17" spans="1:107" s="53" customFormat="1" ht="15" customHeight="1" thickBot="1">
      <c r="A17" s="9" t="s">
        <v>62</v>
      </c>
      <c r="B17" s="49"/>
      <c r="C17" s="50"/>
      <c r="D17" s="34" t="s">
        <v>63</v>
      </c>
      <c r="E17" s="43" t="s">
        <v>64</v>
      </c>
      <c r="F17" s="52"/>
      <c r="G17" s="52"/>
      <c r="H17" s="52"/>
      <c r="I17" s="37"/>
      <c r="J17" s="37"/>
      <c r="K17" s="37"/>
      <c r="L17" s="37"/>
      <c r="M17" s="37"/>
      <c r="N17" s="37"/>
      <c r="O17" s="37">
        <v>8241</v>
      </c>
      <c r="P17" s="9" t="s">
        <v>247</v>
      </c>
      <c r="Q17" s="49"/>
      <c r="R17" s="50"/>
      <c r="S17" s="34" t="s">
        <v>63</v>
      </c>
      <c r="T17" s="43" t="s">
        <v>64</v>
      </c>
      <c r="U17" s="52"/>
      <c r="V17" s="52"/>
      <c r="W17" s="176"/>
      <c r="X17" s="171"/>
      <c r="Y17" s="171"/>
      <c r="Z17" s="171"/>
      <c r="AA17" s="171"/>
      <c r="AB17" s="171"/>
      <c r="AC17" s="171"/>
      <c r="AD17" s="171"/>
      <c r="AE17" s="9" t="s">
        <v>448</v>
      </c>
      <c r="AF17" s="49"/>
      <c r="AG17" s="50"/>
      <c r="AH17" s="34" t="s">
        <v>63</v>
      </c>
      <c r="AI17" s="43" t="s">
        <v>64</v>
      </c>
      <c r="AJ17" s="52"/>
      <c r="AK17" s="52"/>
      <c r="AL17" s="176"/>
      <c r="AM17" s="171"/>
      <c r="AN17" s="171"/>
      <c r="AO17" s="171"/>
      <c r="AP17" s="171"/>
      <c r="AQ17" s="171"/>
      <c r="AR17" s="171"/>
      <c r="AS17" s="171"/>
      <c r="AT17" s="9" t="s">
        <v>449</v>
      </c>
      <c r="AU17" s="49"/>
      <c r="AV17" s="50"/>
      <c r="AW17" s="34" t="s">
        <v>63</v>
      </c>
      <c r="AX17" s="43" t="s">
        <v>64</v>
      </c>
      <c r="AY17" s="52"/>
      <c r="AZ17" s="52"/>
      <c r="BA17" s="176"/>
      <c r="BB17" s="171"/>
      <c r="BC17" s="171"/>
      <c r="BD17" s="171"/>
      <c r="BE17" s="171"/>
      <c r="BF17" s="171"/>
      <c r="BG17" s="171"/>
      <c r="BH17" s="171"/>
      <c r="BI17" s="9" t="s">
        <v>450</v>
      </c>
      <c r="BJ17" s="49"/>
      <c r="BK17" s="50"/>
      <c r="BL17" s="34" t="s">
        <v>63</v>
      </c>
      <c r="BM17" s="43" t="s">
        <v>64</v>
      </c>
      <c r="BN17" s="52"/>
      <c r="BO17" s="52"/>
      <c r="BP17" s="176"/>
      <c r="BQ17" s="171"/>
      <c r="BR17" s="171"/>
      <c r="BS17" s="171"/>
      <c r="BT17" s="171"/>
      <c r="BU17" s="171"/>
      <c r="BV17" s="171"/>
      <c r="BW17" s="171"/>
      <c r="BX17" s="9" t="s">
        <v>451</v>
      </c>
      <c r="BY17" s="49"/>
      <c r="BZ17" s="50"/>
      <c r="CA17" s="34" t="s">
        <v>63</v>
      </c>
      <c r="CB17" s="43" t="s">
        <v>64</v>
      </c>
      <c r="CC17" s="52"/>
      <c r="CD17" s="52"/>
      <c r="CE17" s="176"/>
      <c r="CF17" s="171"/>
      <c r="CG17" s="171"/>
      <c r="CH17" s="171"/>
      <c r="CI17" s="171"/>
      <c r="CJ17" s="171"/>
      <c r="CK17" s="171"/>
      <c r="CL17" s="171"/>
      <c r="CM17" s="9" t="s">
        <v>452</v>
      </c>
      <c r="CN17" s="49"/>
      <c r="CO17" s="50"/>
      <c r="CP17" s="34" t="s">
        <v>63</v>
      </c>
      <c r="CQ17" s="43" t="s">
        <v>64</v>
      </c>
      <c r="CR17" s="52"/>
      <c r="CS17" s="52"/>
      <c r="CT17" s="176"/>
      <c r="CU17" s="171"/>
      <c r="CV17" s="171"/>
      <c r="CW17" s="171"/>
      <c r="CX17" s="171"/>
      <c r="CY17" s="171"/>
      <c r="CZ17" s="171"/>
      <c r="DA17" s="171"/>
      <c r="DB17" s="171"/>
      <c r="DC17" s="38">
        <f t="shared" si="7"/>
        <v>8241</v>
      </c>
    </row>
    <row r="18" spans="1:107" s="53" customFormat="1" ht="15" customHeight="1" thickBot="1">
      <c r="A18" s="9" t="s">
        <v>65</v>
      </c>
      <c r="B18" s="49"/>
      <c r="C18" s="50"/>
      <c r="D18" s="54" t="s">
        <v>66</v>
      </c>
      <c r="E18" s="43" t="s">
        <v>67</v>
      </c>
      <c r="F18" s="52"/>
      <c r="G18" s="52"/>
      <c r="H18" s="52"/>
      <c r="I18" s="37">
        <v>600</v>
      </c>
      <c r="J18" s="37"/>
      <c r="K18" s="37"/>
      <c r="L18" s="37"/>
      <c r="M18" s="37"/>
      <c r="N18" s="37"/>
      <c r="O18" s="37">
        <v>5717</v>
      </c>
      <c r="P18" s="9" t="s">
        <v>249</v>
      </c>
      <c r="Q18" s="49"/>
      <c r="R18" s="50"/>
      <c r="S18" s="54" t="s">
        <v>66</v>
      </c>
      <c r="T18" s="43" t="s">
        <v>67</v>
      </c>
      <c r="U18" s="52"/>
      <c r="V18" s="52"/>
      <c r="W18" s="176"/>
      <c r="X18" s="171"/>
      <c r="Y18" s="171"/>
      <c r="Z18" s="171"/>
      <c r="AA18" s="171"/>
      <c r="AB18" s="171"/>
      <c r="AC18" s="171"/>
      <c r="AD18" s="171"/>
      <c r="AE18" s="9" t="s">
        <v>453</v>
      </c>
      <c r="AF18" s="49"/>
      <c r="AG18" s="50"/>
      <c r="AH18" s="54" t="s">
        <v>66</v>
      </c>
      <c r="AI18" s="43" t="s">
        <v>67</v>
      </c>
      <c r="AJ18" s="52"/>
      <c r="AK18" s="52"/>
      <c r="AL18" s="176"/>
      <c r="AM18" s="171"/>
      <c r="AN18" s="171"/>
      <c r="AO18" s="171"/>
      <c r="AP18" s="171"/>
      <c r="AQ18" s="171"/>
      <c r="AR18" s="171"/>
      <c r="AS18" s="171"/>
      <c r="AT18" s="9" t="s">
        <v>454</v>
      </c>
      <c r="AU18" s="49"/>
      <c r="AV18" s="50"/>
      <c r="AW18" s="54" t="s">
        <v>66</v>
      </c>
      <c r="AX18" s="43" t="s">
        <v>67</v>
      </c>
      <c r="AY18" s="52"/>
      <c r="AZ18" s="52"/>
      <c r="BA18" s="176"/>
      <c r="BB18" s="171"/>
      <c r="BC18" s="171"/>
      <c r="BD18" s="171"/>
      <c r="BE18" s="171"/>
      <c r="BF18" s="171"/>
      <c r="BG18" s="171"/>
      <c r="BH18" s="171"/>
      <c r="BI18" s="9" t="s">
        <v>455</v>
      </c>
      <c r="BJ18" s="49"/>
      <c r="BK18" s="50"/>
      <c r="BL18" s="54" t="s">
        <v>66</v>
      </c>
      <c r="BM18" s="43" t="s">
        <v>67</v>
      </c>
      <c r="BN18" s="52"/>
      <c r="BO18" s="52"/>
      <c r="BP18" s="176"/>
      <c r="BQ18" s="171"/>
      <c r="BR18" s="171"/>
      <c r="BS18" s="171"/>
      <c r="BT18" s="171"/>
      <c r="BU18" s="171"/>
      <c r="BV18" s="171"/>
      <c r="BW18" s="171"/>
      <c r="BX18" s="9" t="s">
        <v>456</v>
      </c>
      <c r="BY18" s="49"/>
      <c r="BZ18" s="50"/>
      <c r="CA18" s="54" t="s">
        <v>66</v>
      </c>
      <c r="CB18" s="43" t="s">
        <v>67</v>
      </c>
      <c r="CC18" s="52"/>
      <c r="CD18" s="52"/>
      <c r="CE18" s="176"/>
      <c r="CF18" s="171"/>
      <c r="CG18" s="171"/>
      <c r="CH18" s="171"/>
      <c r="CI18" s="171"/>
      <c r="CJ18" s="171"/>
      <c r="CK18" s="171"/>
      <c r="CL18" s="171"/>
      <c r="CM18" s="9" t="s">
        <v>457</v>
      </c>
      <c r="CN18" s="49"/>
      <c r="CO18" s="50"/>
      <c r="CP18" s="54" t="s">
        <v>66</v>
      </c>
      <c r="CQ18" s="43" t="s">
        <v>67</v>
      </c>
      <c r="CR18" s="52"/>
      <c r="CS18" s="52"/>
      <c r="CT18" s="176"/>
      <c r="CU18" s="171"/>
      <c r="CV18" s="171"/>
      <c r="CW18" s="171"/>
      <c r="CX18" s="171"/>
      <c r="CY18" s="171"/>
      <c r="CZ18" s="171"/>
      <c r="DA18" s="171"/>
      <c r="DB18" s="171"/>
      <c r="DC18" s="38">
        <f t="shared" si="7"/>
        <v>6317</v>
      </c>
    </row>
    <row r="19" spans="1:107" s="25" customFormat="1" ht="15" customHeight="1" thickBot="1">
      <c r="A19" s="9" t="s">
        <v>68</v>
      </c>
      <c r="B19" s="26"/>
      <c r="C19" s="27" t="s">
        <v>69</v>
      </c>
      <c r="D19" s="45" t="s">
        <v>34</v>
      </c>
      <c r="E19" s="46"/>
      <c r="F19" s="46"/>
      <c r="G19" s="46"/>
      <c r="H19" s="46"/>
      <c r="I19" s="47">
        <f>SUM(I20:I28)</f>
        <v>21960</v>
      </c>
      <c r="J19" s="47">
        <f aca="true" t="shared" si="22" ref="J19:O19">SUM(J20:J28)</f>
        <v>0</v>
      </c>
      <c r="K19" s="47">
        <f t="shared" si="22"/>
        <v>76354</v>
      </c>
      <c r="L19" s="47">
        <f t="shared" si="22"/>
        <v>0</v>
      </c>
      <c r="M19" s="47">
        <f t="shared" si="22"/>
        <v>0</v>
      </c>
      <c r="N19" s="47">
        <f t="shared" si="22"/>
        <v>16000</v>
      </c>
      <c r="O19" s="47">
        <f t="shared" si="22"/>
        <v>0</v>
      </c>
      <c r="P19" s="9" t="s">
        <v>250</v>
      </c>
      <c r="Q19" s="26"/>
      <c r="R19" s="27" t="s">
        <v>69</v>
      </c>
      <c r="S19" s="45" t="s">
        <v>34</v>
      </c>
      <c r="T19" s="46"/>
      <c r="U19" s="46"/>
      <c r="V19" s="46"/>
      <c r="W19" s="174"/>
      <c r="X19" s="175">
        <f aca="true" t="shared" si="23" ref="X19:AD19">SUM(X20:X28)</f>
        <v>0</v>
      </c>
      <c r="Y19" s="175">
        <f t="shared" si="23"/>
        <v>0</v>
      </c>
      <c r="Z19" s="175">
        <f t="shared" si="23"/>
        <v>0</v>
      </c>
      <c r="AA19" s="175">
        <f t="shared" si="23"/>
        <v>0</v>
      </c>
      <c r="AB19" s="175">
        <f t="shared" si="23"/>
        <v>0</v>
      </c>
      <c r="AC19" s="175">
        <f t="shared" si="23"/>
        <v>0</v>
      </c>
      <c r="AD19" s="175">
        <f t="shared" si="23"/>
        <v>0</v>
      </c>
      <c r="AE19" s="9" t="s">
        <v>458</v>
      </c>
      <c r="AF19" s="26"/>
      <c r="AG19" s="27" t="s">
        <v>69</v>
      </c>
      <c r="AH19" s="45" t="s">
        <v>34</v>
      </c>
      <c r="AI19" s="46"/>
      <c r="AJ19" s="46"/>
      <c r="AK19" s="46"/>
      <c r="AL19" s="174"/>
      <c r="AM19" s="175">
        <f aca="true" t="shared" si="24" ref="AM19:AS19">SUM(AM20:AM28)</f>
        <v>500</v>
      </c>
      <c r="AN19" s="175">
        <f t="shared" si="24"/>
        <v>0</v>
      </c>
      <c r="AO19" s="175">
        <f t="shared" si="24"/>
        <v>11675</v>
      </c>
      <c r="AP19" s="175">
        <f t="shared" si="24"/>
        <v>5000</v>
      </c>
      <c r="AQ19" s="175">
        <f t="shared" si="24"/>
        <v>0</v>
      </c>
      <c r="AR19" s="175">
        <f t="shared" si="24"/>
        <v>9081</v>
      </c>
      <c r="AS19" s="175">
        <f t="shared" si="24"/>
        <v>0</v>
      </c>
      <c r="AT19" s="9" t="s">
        <v>459</v>
      </c>
      <c r="AU19" s="26"/>
      <c r="AV19" s="27" t="s">
        <v>69</v>
      </c>
      <c r="AW19" s="45" t="s">
        <v>34</v>
      </c>
      <c r="AX19" s="46"/>
      <c r="AY19" s="46"/>
      <c r="AZ19" s="46"/>
      <c r="BA19" s="174"/>
      <c r="BB19" s="175">
        <f aca="true" t="shared" si="25" ref="BB19:BH19">SUM(BB20:BB28)</f>
        <v>0</v>
      </c>
      <c r="BC19" s="175">
        <f t="shared" si="25"/>
        <v>0</v>
      </c>
      <c r="BD19" s="175">
        <f t="shared" si="25"/>
        <v>24500</v>
      </c>
      <c r="BE19" s="175">
        <f t="shared" si="25"/>
        <v>0</v>
      </c>
      <c r="BF19" s="175">
        <f t="shared" si="25"/>
        <v>0</v>
      </c>
      <c r="BG19" s="175">
        <f t="shared" si="25"/>
        <v>0</v>
      </c>
      <c r="BH19" s="175">
        <f t="shared" si="25"/>
        <v>0</v>
      </c>
      <c r="BI19" s="9" t="s">
        <v>460</v>
      </c>
      <c r="BJ19" s="26"/>
      <c r="BK19" s="27" t="s">
        <v>69</v>
      </c>
      <c r="BL19" s="45" t="s">
        <v>34</v>
      </c>
      <c r="BM19" s="46"/>
      <c r="BN19" s="46"/>
      <c r="BO19" s="46"/>
      <c r="BP19" s="174"/>
      <c r="BQ19" s="175">
        <f aca="true" t="shared" si="26" ref="BQ19:BW19">SUM(BQ20:BQ28)</f>
        <v>0</v>
      </c>
      <c r="BR19" s="175">
        <f t="shared" si="26"/>
        <v>0</v>
      </c>
      <c r="BS19" s="175">
        <f t="shared" si="26"/>
        <v>0</v>
      </c>
      <c r="BT19" s="175">
        <f t="shared" si="26"/>
        <v>240</v>
      </c>
      <c r="BU19" s="175">
        <f t="shared" si="26"/>
        <v>0</v>
      </c>
      <c r="BV19" s="175">
        <f t="shared" si="26"/>
        <v>0</v>
      </c>
      <c r="BW19" s="175">
        <f t="shared" si="26"/>
        <v>396</v>
      </c>
      <c r="BX19" s="9" t="s">
        <v>461</v>
      </c>
      <c r="BY19" s="26"/>
      <c r="BZ19" s="27" t="s">
        <v>69</v>
      </c>
      <c r="CA19" s="45" t="s">
        <v>34</v>
      </c>
      <c r="CB19" s="46"/>
      <c r="CC19" s="46"/>
      <c r="CD19" s="46"/>
      <c r="CE19" s="174"/>
      <c r="CF19" s="175">
        <f aca="true" t="shared" si="27" ref="CF19:CL19">SUM(CF20:CF28)</f>
        <v>0</v>
      </c>
      <c r="CG19" s="175">
        <f t="shared" si="27"/>
        <v>0</v>
      </c>
      <c r="CH19" s="175">
        <f t="shared" si="27"/>
        <v>0</v>
      </c>
      <c r="CI19" s="175">
        <f t="shared" si="27"/>
        <v>0</v>
      </c>
      <c r="CJ19" s="175">
        <f t="shared" si="27"/>
        <v>0</v>
      </c>
      <c r="CK19" s="175">
        <f t="shared" si="27"/>
        <v>0</v>
      </c>
      <c r="CL19" s="175">
        <f t="shared" si="27"/>
        <v>0</v>
      </c>
      <c r="CM19" s="9" t="s">
        <v>462</v>
      </c>
      <c r="CN19" s="26"/>
      <c r="CO19" s="27" t="s">
        <v>69</v>
      </c>
      <c r="CP19" s="45" t="s">
        <v>34</v>
      </c>
      <c r="CQ19" s="46"/>
      <c r="CR19" s="46"/>
      <c r="CS19" s="46"/>
      <c r="CT19" s="174"/>
      <c r="CU19" s="175">
        <f aca="true" t="shared" si="28" ref="CU19:DB19">SUM(CU20:CU28)</f>
        <v>0</v>
      </c>
      <c r="CV19" s="175">
        <f t="shared" si="28"/>
        <v>0</v>
      </c>
      <c r="CW19" s="175">
        <f t="shared" si="28"/>
        <v>0</v>
      </c>
      <c r="CX19" s="175">
        <f t="shared" si="28"/>
        <v>499</v>
      </c>
      <c r="CY19" s="175">
        <f t="shared" si="28"/>
        <v>0</v>
      </c>
      <c r="CZ19" s="175">
        <f t="shared" si="28"/>
        <v>300</v>
      </c>
      <c r="DA19" s="175">
        <f>SUM(DA20:DA28)</f>
        <v>0</v>
      </c>
      <c r="DB19" s="175">
        <f t="shared" si="28"/>
        <v>0</v>
      </c>
      <c r="DC19" s="48">
        <f t="shared" si="7"/>
        <v>166505</v>
      </c>
    </row>
    <row r="20" spans="1:107" s="39" customFormat="1" ht="15" customHeight="1" thickBot="1">
      <c r="A20" s="9" t="s">
        <v>70</v>
      </c>
      <c r="B20" s="32"/>
      <c r="C20" s="33"/>
      <c r="D20" s="40" t="s">
        <v>71</v>
      </c>
      <c r="E20" s="43" t="s">
        <v>72</v>
      </c>
      <c r="F20" s="43"/>
      <c r="G20" s="43"/>
      <c r="H20" s="55"/>
      <c r="I20" s="37"/>
      <c r="J20" s="37"/>
      <c r="K20" s="37"/>
      <c r="L20" s="37"/>
      <c r="M20" s="37"/>
      <c r="N20" s="37"/>
      <c r="O20" s="37"/>
      <c r="P20" s="9" t="s">
        <v>251</v>
      </c>
      <c r="Q20" s="32"/>
      <c r="R20" s="33"/>
      <c r="S20" s="40" t="s">
        <v>71</v>
      </c>
      <c r="T20" s="43" t="s">
        <v>72</v>
      </c>
      <c r="U20" s="43"/>
      <c r="V20" s="43"/>
      <c r="W20" s="177"/>
      <c r="X20" s="171"/>
      <c r="Y20" s="171"/>
      <c r="Z20" s="171"/>
      <c r="AA20" s="171"/>
      <c r="AB20" s="171"/>
      <c r="AC20" s="171"/>
      <c r="AD20" s="171"/>
      <c r="AE20" s="9" t="s">
        <v>463</v>
      </c>
      <c r="AF20" s="32"/>
      <c r="AG20" s="33"/>
      <c r="AH20" s="40" t="s">
        <v>71</v>
      </c>
      <c r="AI20" s="43" t="s">
        <v>72</v>
      </c>
      <c r="AJ20" s="43"/>
      <c r="AK20" s="43"/>
      <c r="AL20" s="177"/>
      <c r="AM20" s="171">
        <v>394</v>
      </c>
      <c r="AN20" s="171"/>
      <c r="AO20" s="171"/>
      <c r="AP20" s="171"/>
      <c r="AQ20" s="171"/>
      <c r="AR20" s="171"/>
      <c r="AS20" s="171"/>
      <c r="AT20" s="9" t="s">
        <v>464</v>
      </c>
      <c r="AU20" s="32"/>
      <c r="AV20" s="33"/>
      <c r="AW20" s="40" t="s">
        <v>71</v>
      </c>
      <c r="AX20" s="43" t="s">
        <v>72</v>
      </c>
      <c r="AY20" s="43"/>
      <c r="AZ20" s="43"/>
      <c r="BA20" s="177"/>
      <c r="BB20" s="171"/>
      <c r="BC20" s="171"/>
      <c r="BD20" s="171"/>
      <c r="BE20" s="171"/>
      <c r="BF20" s="171"/>
      <c r="BG20" s="171"/>
      <c r="BH20" s="171"/>
      <c r="BI20" s="9" t="s">
        <v>465</v>
      </c>
      <c r="BJ20" s="32"/>
      <c r="BK20" s="33"/>
      <c r="BL20" s="40" t="s">
        <v>71</v>
      </c>
      <c r="BM20" s="43" t="s">
        <v>72</v>
      </c>
      <c r="BN20" s="43"/>
      <c r="BO20" s="43"/>
      <c r="BP20" s="177"/>
      <c r="BQ20" s="171"/>
      <c r="BR20" s="171"/>
      <c r="BS20" s="171"/>
      <c r="BT20" s="171"/>
      <c r="BU20" s="171"/>
      <c r="BV20" s="171"/>
      <c r="BW20" s="171"/>
      <c r="BX20" s="9" t="s">
        <v>466</v>
      </c>
      <c r="BY20" s="32"/>
      <c r="BZ20" s="33"/>
      <c r="CA20" s="40" t="s">
        <v>71</v>
      </c>
      <c r="CB20" s="43" t="s">
        <v>72</v>
      </c>
      <c r="CC20" s="43"/>
      <c r="CD20" s="43"/>
      <c r="CE20" s="177"/>
      <c r="CF20" s="171"/>
      <c r="CG20" s="171"/>
      <c r="CH20" s="171"/>
      <c r="CI20" s="171"/>
      <c r="CJ20" s="171"/>
      <c r="CK20" s="171"/>
      <c r="CL20" s="171"/>
      <c r="CM20" s="9" t="s">
        <v>467</v>
      </c>
      <c r="CN20" s="32"/>
      <c r="CO20" s="33"/>
      <c r="CP20" s="40" t="s">
        <v>71</v>
      </c>
      <c r="CQ20" s="43" t="s">
        <v>72</v>
      </c>
      <c r="CR20" s="43"/>
      <c r="CS20" s="43"/>
      <c r="CT20" s="177"/>
      <c r="CU20" s="171"/>
      <c r="CV20" s="171"/>
      <c r="CW20" s="171"/>
      <c r="CX20" s="171"/>
      <c r="CY20" s="171"/>
      <c r="CZ20" s="171"/>
      <c r="DA20" s="171"/>
      <c r="DB20" s="171"/>
      <c r="DC20" s="38">
        <f t="shared" si="7"/>
        <v>394</v>
      </c>
    </row>
    <row r="21" spans="1:107" s="39" customFormat="1" ht="15" customHeight="1" thickBot="1">
      <c r="A21" s="9" t="s">
        <v>73</v>
      </c>
      <c r="B21" s="32"/>
      <c r="C21" s="33"/>
      <c r="D21" s="40" t="s">
        <v>74</v>
      </c>
      <c r="E21" s="43" t="s">
        <v>75</v>
      </c>
      <c r="F21" s="43"/>
      <c r="G21" s="43"/>
      <c r="H21" s="55"/>
      <c r="I21" s="37"/>
      <c r="J21" s="37"/>
      <c r="K21" s="37"/>
      <c r="L21" s="37"/>
      <c r="M21" s="37"/>
      <c r="N21" s="37">
        <v>12598</v>
      </c>
      <c r="O21" s="37"/>
      <c r="P21" s="9" t="s">
        <v>252</v>
      </c>
      <c r="Q21" s="32"/>
      <c r="R21" s="33"/>
      <c r="S21" s="40" t="s">
        <v>74</v>
      </c>
      <c r="T21" s="43" t="s">
        <v>75</v>
      </c>
      <c r="U21" s="43"/>
      <c r="V21" s="43"/>
      <c r="W21" s="177"/>
      <c r="X21" s="171"/>
      <c r="Y21" s="171"/>
      <c r="Z21" s="171"/>
      <c r="AA21" s="171"/>
      <c r="AB21" s="171"/>
      <c r="AC21" s="171"/>
      <c r="AD21" s="171"/>
      <c r="AE21" s="9" t="s">
        <v>468</v>
      </c>
      <c r="AF21" s="32"/>
      <c r="AG21" s="33"/>
      <c r="AH21" s="40" t="s">
        <v>74</v>
      </c>
      <c r="AI21" s="43" t="s">
        <v>75</v>
      </c>
      <c r="AJ21" s="43"/>
      <c r="AK21" s="43"/>
      <c r="AL21" s="177"/>
      <c r="AM21" s="171"/>
      <c r="AN21" s="171"/>
      <c r="AO21" s="171"/>
      <c r="AP21" s="171">
        <v>3937</v>
      </c>
      <c r="AQ21" s="171"/>
      <c r="AR21" s="171"/>
      <c r="AS21" s="171"/>
      <c r="AT21" s="9" t="s">
        <v>469</v>
      </c>
      <c r="AU21" s="32"/>
      <c r="AV21" s="33"/>
      <c r="AW21" s="40" t="s">
        <v>74</v>
      </c>
      <c r="AX21" s="43" t="s">
        <v>75</v>
      </c>
      <c r="AY21" s="43"/>
      <c r="AZ21" s="43"/>
      <c r="BA21" s="177"/>
      <c r="BB21" s="171"/>
      <c r="BC21" s="171"/>
      <c r="BD21" s="171"/>
      <c r="BE21" s="171"/>
      <c r="BF21" s="171"/>
      <c r="BG21" s="171"/>
      <c r="BH21" s="171"/>
      <c r="BI21" s="9" t="s">
        <v>470</v>
      </c>
      <c r="BJ21" s="32"/>
      <c r="BK21" s="33"/>
      <c r="BL21" s="40" t="s">
        <v>74</v>
      </c>
      <c r="BM21" s="43" t="s">
        <v>75</v>
      </c>
      <c r="BN21" s="43"/>
      <c r="BO21" s="43"/>
      <c r="BP21" s="177"/>
      <c r="BQ21" s="171"/>
      <c r="BR21" s="171"/>
      <c r="BS21" s="171"/>
      <c r="BT21" s="171">
        <v>189</v>
      </c>
      <c r="BU21" s="171"/>
      <c r="BV21" s="171"/>
      <c r="BW21" s="171">
        <v>312</v>
      </c>
      <c r="BX21" s="9" t="s">
        <v>471</v>
      </c>
      <c r="BY21" s="32"/>
      <c r="BZ21" s="33"/>
      <c r="CA21" s="40" t="s">
        <v>74</v>
      </c>
      <c r="CB21" s="43" t="s">
        <v>75</v>
      </c>
      <c r="CC21" s="43"/>
      <c r="CD21" s="43"/>
      <c r="CE21" s="177"/>
      <c r="CF21" s="171"/>
      <c r="CG21" s="171"/>
      <c r="CH21" s="171"/>
      <c r="CI21" s="171"/>
      <c r="CJ21" s="171"/>
      <c r="CK21" s="171"/>
      <c r="CL21" s="171"/>
      <c r="CM21" s="9" t="s">
        <v>472</v>
      </c>
      <c r="CN21" s="32"/>
      <c r="CO21" s="33"/>
      <c r="CP21" s="40" t="s">
        <v>74</v>
      </c>
      <c r="CQ21" s="43" t="s">
        <v>75</v>
      </c>
      <c r="CR21" s="43"/>
      <c r="CS21" s="43"/>
      <c r="CT21" s="177"/>
      <c r="CU21" s="171"/>
      <c r="CV21" s="171"/>
      <c r="CW21" s="171"/>
      <c r="CX21" s="171"/>
      <c r="CY21" s="171"/>
      <c r="CZ21" s="171">
        <v>0</v>
      </c>
      <c r="DA21" s="171"/>
      <c r="DB21" s="171"/>
      <c r="DC21" s="38">
        <f t="shared" si="7"/>
        <v>17036</v>
      </c>
    </row>
    <row r="22" spans="1:107" s="39" customFormat="1" ht="15" customHeight="1" thickBot="1">
      <c r="A22" s="9" t="s">
        <v>76</v>
      </c>
      <c r="B22" s="32"/>
      <c r="C22" s="33"/>
      <c r="D22" s="40" t="s">
        <v>77</v>
      </c>
      <c r="E22" s="55" t="s">
        <v>78</v>
      </c>
      <c r="F22" s="55"/>
      <c r="G22" s="55"/>
      <c r="H22" s="55"/>
      <c r="I22" s="37">
        <v>1938</v>
      </c>
      <c r="J22" s="37"/>
      <c r="K22" s="37"/>
      <c r="L22" s="37"/>
      <c r="M22" s="37"/>
      <c r="N22" s="37"/>
      <c r="O22" s="37"/>
      <c r="P22" s="9" t="s">
        <v>253</v>
      </c>
      <c r="Q22" s="32"/>
      <c r="R22" s="33"/>
      <c r="S22" s="40" t="s">
        <v>77</v>
      </c>
      <c r="T22" s="55" t="s">
        <v>78</v>
      </c>
      <c r="U22" s="55"/>
      <c r="V22" s="55"/>
      <c r="W22" s="177"/>
      <c r="X22" s="171"/>
      <c r="Y22" s="171"/>
      <c r="Z22" s="171"/>
      <c r="AA22" s="171"/>
      <c r="AB22" s="171"/>
      <c r="AC22" s="171"/>
      <c r="AD22" s="171"/>
      <c r="AE22" s="9" t="s">
        <v>473</v>
      </c>
      <c r="AF22" s="32"/>
      <c r="AG22" s="33"/>
      <c r="AH22" s="40" t="s">
        <v>77</v>
      </c>
      <c r="AI22" s="55" t="s">
        <v>78</v>
      </c>
      <c r="AJ22" s="55"/>
      <c r="AK22" s="55"/>
      <c r="AL22" s="177"/>
      <c r="AM22" s="171"/>
      <c r="AN22" s="171"/>
      <c r="AO22" s="171"/>
      <c r="AP22" s="171"/>
      <c r="AQ22" s="171"/>
      <c r="AR22" s="171"/>
      <c r="AS22" s="171"/>
      <c r="AT22" s="9" t="s">
        <v>474</v>
      </c>
      <c r="AU22" s="32"/>
      <c r="AV22" s="33"/>
      <c r="AW22" s="40" t="s">
        <v>77</v>
      </c>
      <c r="AX22" s="55" t="s">
        <v>78</v>
      </c>
      <c r="AY22" s="55"/>
      <c r="AZ22" s="55"/>
      <c r="BA22" s="177"/>
      <c r="BB22" s="171"/>
      <c r="BC22" s="171"/>
      <c r="BD22" s="171"/>
      <c r="BE22" s="171"/>
      <c r="BF22" s="171"/>
      <c r="BG22" s="171"/>
      <c r="BH22" s="171"/>
      <c r="BI22" s="9" t="s">
        <v>475</v>
      </c>
      <c r="BJ22" s="32"/>
      <c r="BK22" s="33"/>
      <c r="BL22" s="40" t="s">
        <v>77</v>
      </c>
      <c r="BM22" s="55" t="s">
        <v>78</v>
      </c>
      <c r="BN22" s="55"/>
      <c r="BO22" s="55"/>
      <c r="BP22" s="177"/>
      <c r="BQ22" s="171"/>
      <c r="BR22" s="171"/>
      <c r="BS22" s="171"/>
      <c r="BT22" s="171"/>
      <c r="BU22" s="171"/>
      <c r="BV22" s="171"/>
      <c r="BW22" s="171"/>
      <c r="BX22" s="9" t="s">
        <v>476</v>
      </c>
      <c r="BY22" s="32"/>
      <c r="BZ22" s="33"/>
      <c r="CA22" s="40" t="s">
        <v>77</v>
      </c>
      <c r="CB22" s="55" t="s">
        <v>78</v>
      </c>
      <c r="CC22" s="55"/>
      <c r="CD22" s="55"/>
      <c r="CE22" s="177"/>
      <c r="CF22" s="171"/>
      <c r="CG22" s="171"/>
      <c r="CH22" s="171"/>
      <c r="CI22" s="171"/>
      <c r="CJ22" s="171"/>
      <c r="CK22" s="171"/>
      <c r="CL22" s="171"/>
      <c r="CM22" s="9" t="s">
        <v>477</v>
      </c>
      <c r="CN22" s="32"/>
      <c r="CO22" s="33"/>
      <c r="CP22" s="40" t="s">
        <v>77</v>
      </c>
      <c r="CQ22" s="55" t="s">
        <v>78</v>
      </c>
      <c r="CR22" s="55"/>
      <c r="CS22" s="55"/>
      <c r="CT22" s="177"/>
      <c r="CU22" s="171"/>
      <c r="CV22" s="171"/>
      <c r="CW22" s="171"/>
      <c r="CX22" s="171"/>
      <c r="CY22" s="171"/>
      <c r="CZ22" s="171"/>
      <c r="DA22" s="171"/>
      <c r="DB22" s="171"/>
      <c r="DC22" s="38">
        <f t="shared" si="7"/>
        <v>1938</v>
      </c>
    </row>
    <row r="23" spans="1:107" s="39" customFormat="1" ht="15" customHeight="1" thickBot="1">
      <c r="A23" s="9" t="s">
        <v>79</v>
      </c>
      <c r="B23" s="32"/>
      <c r="C23" s="33"/>
      <c r="D23" s="40" t="s">
        <v>80</v>
      </c>
      <c r="E23" s="55" t="s">
        <v>81</v>
      </c>
      <c r="F23" s="43"/>
      <c r="G23" s="43"/>
      <c r="H23" s="43"/>
      <c r="I23" s="37"/>
      <c r="J23" s="37"/>
      <c r="K23" s="37">
        <v>58219</v>
      </c>
      <c r="L23" s="37"/>
      <c r="M23" s="37"/>
      <c r="N23" s="37"/>
      <c r="O23" s="37"/>
      <c r="P23" s="9" t="s">
        <v>255</v>
      </c>
      <c r="Q23" s="32"/>
      <c r="R23" s="33"/>
      <c r="S23" s="40" t="s">
        <v>80</v>
      </c>
      <c r="T23" s="55" t="s">
        <v>81</v>
      </c>
      <c r="U23" s="43"/>
      <c r="V23" s="43"/>
      <c r="W23" s="173"/>
      <c r="X23" s="171"/>
      <c r="Y23" s="171"/>
      <c r="Z23" s="171"/>
      <c r="AA23" s="171"/>
      <c r="AB23" s="171"/>
      <c r="AC23" s="171"/>
      <c r="AD23" s="171"/>
      <c r="AE23" s="9" t="s">
        <v>478</v>
      </c>
      <c r="AF23" s="32"/>
      <c r="AG23" s="33"/>
      <c r="AH23" s="40" t="s">
        <v>80</v>
      </c>
      <c r="AI23" s="55" t="s">
        <v>81</v>
      </c>
      <c r="AJ23" s="43"/>
      <c r="AK23" s="43"/>
      <c r="AL23" s="173"/>
      <c r="AM23" s="171"/>
      <c r="AN23" s="171"/>
      <c r="AO23" s="171">
        <v>9193</v>
      </c>
      <c r="AP23" s="171"/>
      <c r="AQ23" s="171"/>
      <c r="AR23" s="171">
        <v>7150</v>
      </c>
      <c r="AS23" s="171"/>
      <c r="AT23" s="9" t="s">
        <v>479</v>
      </c>
      <c r="AU23" s="32"/>
      <c r="AV23" s="33"/>
      <c r="AW23" s="40" t="s">
        <v>80</v>
      </c>
      <c r="AX23" s="55" t="s">
        <v>81</v>
      </c>
      <c r="AY23" s="43"/>
      <c r="AZ23" s="43"/>
      <c r="BA23" s="173"/>
      <c r="BB23" s="171"/>
      <c r="BC23" s="171"/>
      <c r="BD23" s="171">
        <v>19291</v>
      </c>
      <c r="BE23" s="171"/>
      <c r="BF23" s="171"/>
      <c r="BG23" s="171"/>
      <c r="BH23" s="171"/>
      <c r="BI23" s="9" t="s">
        <v>480</v>
      </c>
      <c r="BJ23" s="32"/>
      <c r="BK23" s="33"/>
      <c r="BL23" s="40" t="s">
        <v>80</v>
      </c>
      <c r="BM23" s="55" t="s">
        <v>81</v>
      </c>
      <c r="BN23" s="43"/>
      <c r="BO23" s="43"/>
      <c r="BP23" s="173"/>
      <c r="BQ23" s="171"/>
      <c r="BR23" s="171"/>
      <c r="BS23" s="171"/>
      <c r="BT23" s="171"/>
      <c r="BU23" s="171"/>
      <c r="BV23" s="171"/>
      <c r="BW23" s="171"/>
      <c r="BX23" s="9" t="s">
        <v>481</v>
      </c>
      <c r="BY23" s="32"/>
      <c r="BZ23" s="33"/>
      <c r="CA23" s="40" t="s">
        <v>80</v>
      </c>
      <c r="CB23" s="55" t="s">
        <v>81</v>
      </c>
      <c r="CC23" s="43"/>
      <c r="CD23" s="43"/>
      <c r="CE23" s="173"/>
      <c r="CF23" s="171"/>
      <c r="CG23" s="171"/>
      <c r="CH23" s="171"/>
      <c r="CI23" s="171"/>
      <c r="CJ23" s="171"/>
      <c r="CK23" s="171"/>
      <c r="CL23" s="171"/>
      <c r="CM23" s="9" t="s">
        <v>482</v>
      </c>
      <c r="CN23" s="32"/>
      <c r="CO23" s="33"/>
      <c r="CP23" s="40" t="s">
        <v>80</v>
      </c>
      <c r="CQ23" s="55" t="s">
        <v>81</v>
      </c>
      <c r="CR23" s="43"/>
      <c r="CS23" s="43"/>
      <c r="CT23" s="173"/>
      <c r="CU23" s="171"/>
      <c r="CV23" s="171"/>
      <c r="CW23" s="171"/>
      <c r="CX23" s="171">
        <v>393</v>
      </c>
      <c r="CY23" s="171"/>
      <c r="CZ23" s="171"/>
      <c r="DA23" s="171"/>
      <c r="DB23" s="171"/>
      <c r="DC23" s="38">
        <f t="shared" si="7"/>
        <v>94246</v>
      </c>
    </row>
    <row r="24" spans="1:107" s="39" customFormat="1" ht="15" customHeight="1" thickBot="1">
      <c r="A24" s="9" t="s">
        <v>82</v>
      </c>
      <c r="B24" s="32"/>
      <c r="C24" s="33"/>
      <c r="D24" s="40" t="s">
        <v>83</v>
      </c>
      <c r="E24" s="55" t="s">
        <v>84</v>
      </c>
      <c r="F24" s="43"/>
      <c r="G24" s="43"/>
      <c r="H24" s="43"/>
      <c r="I24" s="37"/>
      <c r="J24" s="37"/>
      <c r="K24" s="37"/>
      <c r="L24" s="37"/>
      <c r="M24" s="37"/>
      <c r="N24" s="37"/>
      <c r="O24" s="37"/>
      <c r="P24" s="9" t="s">
        <v>257</v>
      </c>
      <c r="Q24" s="32"/>
      <c r="R24" s="33"/>
      <c r="S24" s="40" t="s">
        <v>83</v>
      </c>
      <c r="T24" s="55" t="s">
        <v>84</v>
      </c>
      <c r="U24" s="43"/>
      <c r="V24" s="43"/>
      <c r="W24" s="173"/>
      <c r="X24" s="171"/>
      <c r="Y24" s="171"/>
      <c r="Z24" s="171"/>
      <c r="AA24" s="171"/>
      <c r="AB24" s="171"/>
      <c r="AC24" s="171"/>
      <c r="AD24" s="171"/>
      <c r="AE24" s="9" t="s">
        <v>483</v>
      </c>
      <c r="AF24" s="32"/>
      <c r="AG24" s="33"/>
      <c r="AH24" s="40" t="s">
        <v>83</v>
      </c>
      <c r="AI24" s="55" t="s">
        <v>84</v>
      </c>
      <c r="AJ24" s="43"/>
      <c r="AK24" s="43"/>
      <c r="AL24" s="173"/>
      <c r="AM24" s="171"/>
      <c r="AN24" s="171"/>
      <c r="AO24" s="171"/>
      <c r="AP24" s="171"/>
      <c r="AQ24" s="171"/>
      <c r="AR24" s="171"/>
      <c r="AS24" s="171"/>
      <c r="AT24" s="9" t="s">
        <v>484</v>
      </c>
      <c r="AU24" s="32"/>
      <c r="AV24" s="33"/>
      <c r="AW24" s="40" t="s">
        <v>83</v>
      </c>
      <c r="AX24" s="55" t="s">
        <v>84</v>
      </c>
      <c r="AY24" s="43"/>
      <c r="AZ24" s="43"/>
      <c r="BA24" s="173"/>
      <c r="BB24" s="171"/>
      <c r="BC24" s="171"/>
      <c r="BD24" s="171"/>
      <c r="BE24" s="171"/>
      <c r="BF24" s="171"/>
      <c r="BG24" s="171"/>
      <c r="BH24" s="171"/>
      <c r="BI24" s="9" t="s">
        <v>485</v>
      </c>
      <c r="BJ24" s="32"/>
      <c r="BK24" s="33"/>
      <c r="BL24" s="40" t="s">
        <v>83</v>
      </c>
      <c r="BM24" s="55" t="s">
        <v>84</v>
      </c>
      <c r="BN24" s="43"/>
      <c r="BO24" s="43"/>
      <c r="BP24" s="173"/>
      <c r="BQ24" s="171"/>
      <c r="BR24" s="171"/>
      <c r="BS24" s="171"/>
      <c r="BT24" s="171"/>
      <c r="BU24" s="171"/>
      <c r="BV24" s="171"/>
      <c r="BW24" s="171"/>
      <c r="BX24" s="9" t="s">
        <v>486</v>
      </c>
      <c r="BY24" s="32"/>
      <c r="BZ24" s="33"/>
      <c r="CA24" s="40" t="s">
        <v>83</v>
      </c>
      <c r="CB24" s="55" t="s">
        <v>84</v>
      </c>
      <c r="CC24" s="43"/>
      <c r="CD24" s="43"/>
      <c r="CE24" s="173"/>
      <c r="CF24" s="171"/>
      <c r="CG24" s="171"/>
      <c r="CH24" s="171"/>
      <c r="CI24" s="171"/>
      <c r="CJ24" s="171"/>
      <c r="CK24" s="171"/>
      <c r="CL24" s="171"/>
      <c r="CM24" s="9" t="s">
        <v>487</v>
      </c>
      <c r="CN24" s="32"/>
      <c r="CO24" s="33"/>
      <c r="CP24" s="40" t="s">
        <v>83</v>
      </c>
      <c r="CQ24" s="55" t="s">
        <v>84</v>
      </c>
      <c r="CR24" s="43"/>
      <c r="CS24" s="43"/>
      <c r="CT24" s="173"/>
      <c r="CU24" s="171"/>
      <c r="CV24" s="171"/>
      <c r="CW24" s="171"/>
      <c r="CX24" s="171"/>
      <c r="CY24" s="171"/>
      <c r="CZ24" s="171"/>
      <c r="DA24" s="171"/>
      <c r="DB24" s="171"/>
      <c r="DC24" s="38">
        <f t="shared" si="7"/>
        <v>0</v>
      </c>
    </row>
    <row r="25" spans="1:107" s="39" customFormat="1" ht="15" customHeight="1" thickBot="1">
      <c r="A25" s="9" t="s">
        <v>85</v>
      </c>
      <c r="B25" s="32"/>
      <c r="C25" s="33"/>
      <c r="D25" s="40" t="s">
        <v>86</v>
      </c>
      <c r="E25" s="55" t="s">
        <v>87</v>
      </c>
      <c r="F25" s="43"/>
      <c r="G25" s="43"/>
      <c r="H25" s="43"/>
      <c r="I25" s="37">
        <v>524</v>
      </c>
      <c r="J25" s="37"/>
      <c r="K25" s="37">
        <v>18135</v>
      </c>
      <c r="L25" s="37"/>
      <c r="M25" s="37"/>
      <c r="N25" s="37">
        <v>3402</v>
      </c>
      <c r="O25" s="37"/>
      <c r="P25" s="9" t="s">
        <v>259</v>
      </c>
      <c r="Q25" s="32"/>
      <c r="R25" s="33"/>
      <c r="S25" s="40" t="s">
        <v>86</v>
      </c>
      <c r="T25" s="55" t="s">
        <v>87</v>
      </c>
      <c r="U25" s="43"/>
      <c r="V25" s="43"/>
      <c r="W25" s="173"/>
      <c r="X25" s="171"/>
      <c r="Y25" s="171"/>
      <c r="Z25" s="171"/>
      <c r="AA25" s="171"/>
      <c r="AB25" s="171"/>
      <c r="AC25" s="171"/>
      <c r="AD25" s="171"/>
      <c r="AE25" s="9" t="s">
        <v>488</v>
      </c>
      <c r="AF25" s="32"/>
      <c r="AG25" s="33"/>
      <c r="AH25" s="40" t="s">
        <v>86</v>
      </c>
      <c r="AI25" s="55" t="s">
        <v>87</v>
      </c>
      <c r="AJ25" s="43"/>
      <c r="AK25" s="43"/>
      <c r="AL25" s="173"/>
      <c r="AM25" s="171">
        <v>106</v>
      </c>
      <c r="AN25" s="171"/>
      <c r="AO25" s="171">
        <v>2482</v>
      </c>
      <c r="AP25" s="171">
        <v>1063</v>
      </c>
      <c r="AQ25" s="171"/>
      <c r="AR25" s="171">
        <v>1931</v>
      </c>
      <c r="AS25" s="171"/>
      <c r="AT25" s="9" t="s">
        <v>489</v>
      </c>
      <c r="AU25" s="32"/>
      <c r="AV25" s="33"/>
      <c r="AW25" s="40" t="s">
        <v>86</v>
      </c>
      <c r="AX25" s="55" t="s">
        <v>87</v>
      </c>
      <c r="AY25" s="43"/>
      <c r="AZ25" s="43"/>
      <c r="BA25" s="173"/>
      <c r="BB25" s="171"/>
      <c r="BC25" s="171"/>
      <c r="BD25" s="171">
        <v>5209</v>
      </c>
      <c r="BE25" s="171"/>
      <c r="BF25" s="171"/>
      <c r="BG25" s="171"/>
      <c r="BH25" s="171"/>
      <c r="BI25" s="9" t="s">
        <v>490</v>
      </c>
      <c r="BJ25" s="32"/>
      <c r="BK25" s="33"/>
      <c r="BL25" s="40" t="s">
        <v>86</v>
      </c>
      <c r="BM25" s="55" t="s">
        <v>87</v>
      </c>
      <c r="BN25" s="43"/>
      <c r="BO25" s="43"/>
      <c r="BP25" s="173"/>
      <c r="BQ25" s="171"/>
      <c r="BR25" s="171"/>
      <c r="BS25" s="171"/>
      <c r="BT25" s="171">
        <v>51</v>
      </c>
      <c r="BU25" s="171"/>
      <c r="BV25" s="171"/>
      <c r="BW25" s="171">
        <v>84</v>
      </c>
      <c r="BX25" s="9" t="s">
        <v>491</v>
      </c>
      <c r="BY25" s="32"/>
      <c r="BZ25" s="33"/>
      <c r="CA25" s="40" t="s">
        <v>86</v>
      </c>
      <c r="CB25" s="55" t="s">
        <v>87</v>
      </c>
      <c r="CC25" s="43"/>
      <c r="CD25" s="43"/>
      <c r="CE25" s="173"/>
      <c r="CF25" s="171"/>
      <c r="CG25" s="171"/>
      <c r="CH25" s="171"/>
      <c r="CI25" s="171"/>
      <c r="CJ25" s="171"/>
      <c r="CK25" s="171"/>
      <c r="CL25" s="171"/>
      <c r="CM25" s="9" t="s">
        <v>492</v>
      </c>
      <c r="CN25" s="32"/>
      <c r="CO25" s="33"/>
      <c r="CP25" s="40" t="s">
        <v>86</v>
      </c>
      <c r="CQ25" s="55" t="s">
        <v>87</v>
      </c>
      <c r="CR25" s="43"/>
      <c r="CS25" s="43"/>
      <c r="CT25" s="173"/>
      <c r="CU25" s="171"/>
      <c r="CV25" s="171"/>
      <c r="CW25" s="171"/>
      <c r="CX25" s="171">
        <v>106</v>
      </c>
      <c r="CY25" s="171"/>
      <c r="CZ25" s="171"/>
      <c r="DA25" s="171"/>
      <c r="DB25" s="171"/>
      <c r="DC25" s="38">
        <f t="shared" si="7"/>
        <v>33093</v>
      </c>
    </row>
    <row r="26" spans="1:107" s="39" customFormat="1" ht="15" customHeight="1" thickBot="1">
      <c r="A26" s="9" t="s">
        <v>88</v>
      </c>
      <c r="B26" s="32"/>
      <c r="C26" s="33"/>
      <c r="D26" s="40" t="s">
        <v>89</v>
      </c>
      <c r="E26" s="55" t="s">
        <v>90</v>
      </c>
      <c r="F26" s="43"/>
      <c r="G26" s="43"/>
      <c r="H26" s="43"/>
      <c r="I26" s="37">
        <v>3050</v>
      </c>
      <c r="J26" s="37"/>
      <c r="K26" s="37"/>
      <c r="L26" s="37"/>
      <c r="M26" s="37"/>
      <c r="N26" s="37"/>
      <c r="O26" s="37"/>
      <c r="P26" s="9" t="s">
        <v>261</v>
      </c>
      <c r="Q26" s="32"/>
      <c r="R26" s="33"/>
      <c r="S26" s="40" t="s">
        <v>89</v>
      </c>
      <c r="T26" s="55" t="s">
        <v>90</v>
      </c>
      <c r="U26" s="43"/>
      <c r="V26" s="43"/>
      <c r="W26" s="173"/>
      <c r="X26" s="171"/>
      <c r="Y26" s="171"/>
      <c r="Z26" s="171"/>
      <c r="AA26" s="171"/>
      <c r="AB26" s="171"/>
      <c r="AC26" s="171"/>
      <c r="AD26" s="171"/>
      <c r="AE26" s="9" t="s">
        <v>493</v>
      </c>
      <c r="AF26" s="32"/>
      <c r="AG26" s="33"/>
      <c r="AH26" s="40" t="s">
        <v>89</v>
      </c>
      <c r="AI26" s="55" t="s">
        <v>90</v>
      </c>
      <c r="AJ26" s="43"/>
      <c r="AK26" s="43"/>
      <c r="AL26" s="173"/>
      <c r="AM26" s="171"/>
      <c r="AN26" s="171"/>
      <c r="AO26" s="171"/>
      <c r="AP26" s="171"/>
      <c r="AQ26" s="171"/>
      <c r="AR26" s="171"/>
      <c r="AS26" s="171"/>
      <c r="AT26" s="9" t="s">
        <v>494</v>
      </c>
      <c r="AU26" s="32"/>
      <c r="AV26" s="33"/>
      <c r="AW26" s="40" t="s">
        <v>89</v>
      </c>
      <c r="AX26" s="55" t="s">
        <v>90</v>
      </c>
      <c r="AY26" s="43"/>
      <c r="AZ26" s="43"/>
      <c r="BA26" s="173"/>
      <c r="BB26" s="171"/>
      <c r="BC26" s="171"/>
      <c r="BD26" s="171"/>
      <c r="BE26" s="171"/>
      <c r="BF26" s="171"/>
      <c r="BG26" s="171"/>
      <c r="BH26" s="171"/>
      <c r="BI26" s="9" t="s">
        <v>495</v>
      </c>
      <c r="BJ26" s="32"/>
      <c r="BK26" s="33"/>
      <c r="BL26" s="40" t="s">
        <v>89</v>
      </c>
      <c r="BM26" s="55" t="s">
        <v>90</v>
      </c>
      <c r="BN26" s="43"/>
      <c r="BO26" s="43"/>
      <c r="BP26" s="173"/>
      <c r="BQ26" s="171"/>
      <c r="BR26" s="171"/>
      <c r="BS26" s="171"/>
      <c r="BT26" s="171"/>
      <c r="BU26" s="171"/>
      <c r="BV26" s="171"/>
      <c r="BW26" s="171"/>
      <c r="BX26" s="9" t="s">
        <v>496</v>
      </c>
      <c r="BY26" s="32"/>
      <c r="BZ26" s="33"/>
      <c r="CA26" s="40" t="s">
        <v>89</v>
      </c>
      <c r="CB26" s="55" t="s">
        <v>90</v>
      </c>
      <c r="CC26" s="43"/>
      <c r="CD26" s="43"/>
      <c r="CE26" s="173"/>
      <c r="CF26" s="171"/>
      <c r="CG26" s="171"/>
      <c r="CH26" s="171"/>
      <c r="CI26" s="171"/>
      <c r="CJ26" s="171"/>
      <c r="CK26" s="171"/>
      <c r="CL26" s="171"/>
      <c r="CM26" s="9" t="s">
        <v>497</v>
      </c>
      <c r="CN26" s="32"/>
      <c r="CO26" s="33"/>
      <c r="CP26" s="40" t="s">
        <v>89</v>
      </c>
      <c r="CQ26" s="55" t="s">
        <v>90</v>
      </c>
      <c r="CR26" s="43"/>
      <c r="CS26" s="43"/>
      <c r="CT26" s="173"/>
      <c r="CU26" s="171"/>
      <c r="CV26" s="171"/>
      <c r="CW26" s="171"/>
      <c r="CX26" s="171"/>
      <c r="CY26" s="171"/>
      <c r="CZ26" s="171"/>
      <c r="DA26" s="171"/>
      <c r="DB26" s="171"/>
      <c r="DC26" s="38">
        <f t="shared" si="7"/>
        <v>3050</v>
      </c>
    </row>
    <row r="27" spans="1:107" s="39" customFormat="1" ht="15" customHeight="1" thickBot="1">
      <c r="A27" s="9" t="s">
        <v>91</v>
      </c>
      <c r="B27" s="32"/>
      <c r="C27" s="33"/>
      <c r="D27" s="40" t="s">
        <v>92</v>
      </c>
      <c r="E27" s="55" t="s">
        <v>93</v>
      </c>
      <c r="F27" s="43"/>
      <c r="G27" s="43"/>
      <c r="H27" s="43"/>
      <c r="I27" s="37">
        <v>16448</v>
      </c>
      <c r="J27" s="37"/>
      <c r="K27" s="37"/>
      <c r="L27" s="37"/>
      <c r="M27" s="37"/>
      <c r="N27" s="37"/>
      <c r="O27" s="37"/>
      <c r="P27" s="9" t="s">
        <v>262</v>
      </c>
      <c r="Q27" s="32"/>
      <c r="R27" s="33"/>
      <c r="S27" s="40" t="s">
        <v>92</v>
      </c>
      <c r="T27" s="55" t="s">
        <v>93</v>
      </c>
      <c r="U27" s="43"/>
      <c r="V27" s="43"/>
      <c r="W27" s="173"/>
      <c r="X27" s="171"/>
      <c r="Y27" s="171"/>
      <c r="Z27" s="171"/>
      <c r="AA27" s="171"/>
      <c r="AB27" s="171"/>
      <c r="AC27" s="171"/>
      <c r="AD27" s="171"/>
      <c r="AE27" s="9" t="s">
        <v>498</v>
      </c>
      <c r="AF27" s="32"/>
      <c r="AG27" s="33"/>
      <c r="AH27" s="40" t="s">
        <v>92</v>
      </c>
      <c r="AI27" s="55" t="s">
        <v>93</v>
      </c>
      <c r="AJ27" s="43"/>
      <c r="AK27" s="43"/>
      <c r="AL27" s="173"/>
      <c r="AM27" s="171"/>
      <c r="AN27" s="171"/>
      <c r="AO27" s="171"/>
      <c r="AP27" s="171"/>
      <c r="AQ27" s="171"/>
      <c r="AR27" s="171"/>
      <c r="AS27" s="171"/>
      <c r="AT27" s="9" t="s">
        <v>499</v>
      </c>
      <c r="AU27" s="32"/>
      <c r="AV27" s="33"/>
      <c r="AW27" s="40" t="s">
        <v>92</v>
      </c>
      <c r="AX27" s="55" t="s">
        <v>93</v>
      </c>
      <c r="AY27" s="43"/>
      <c r="AZ27" s="43"/>
      <c r="BA27" s="173"/>
      <c r="BB27" s="171"/>
      <c r="BC27" s="171"/>
      <c r="BD27" s="171"/>
      <c r="BE27" s="171"/>
      <c r="BF27" s="171"/>
      <c r="BG27" s="171"/>
      <c r="BH27" s="171"/>
      <c r="BI27" s="9" t="s">
        <v>500</v>
      </c>
      <c r="BJ27" s="32"/>
      <c r="BK27" s="33"/>
      <c r="BL27" s="40" t="s">
        <v>92</v>
      </c>
      <c r="BM27" s="55" t="s">
        <v>93</v>
      </c>
      <c r="BN27" s="43"/>
      <c r="BO27" s="43"/>
      <c r="BP27" s="173"/>
      <c r="BQ27" s="171"/>
      <c r="BR27" s="171"/>
      <c r="BS27" s="171"/>
      <c r="BT27" s="171"/>
      <c r="BU27" s="171"/>
      <c r="BV27" s="171"/>
      <c r="BW27" s="171"/>
      <c r="BX27" s="9" t="s">
        <v>501</v>
      </c>
      <c r="BY27" s="32"/>
      <c r="BZ27" s="33"/>
      <c r="CA27" s="40" t="s">
        <v>92</v>
      </c>
      <c r="CB27" s="55" t="s">
        <v>93</v>
      </c>
      <c r="CC27" s="43"/>
      <c r="CD27" s="43"/>
      <c r="CE27" s="173"/>
      <c r="CF27" s="171"/>
      <c r="CG27" s="171"/>
      <c r="CH27" s="171"/>
      <c r="CI27" s="171"/>
      <c r="CJ27" s="171"/>
      <c r="CK27" s="171"/>
      <c r="CL27" s="171"/>
      <c r="CM27" s="9" t="s">
        <v>502</v>
      </c>
      <c r="CN27" s="32"/>
      <c r="CO27" s="33"/>
      <c r="CP27" s="40" t="s">
        <v>92</v>
      </c>
      <c r="CQ27" s="55" t="s">
        <v>93</v>
      </c>
      <c r="CR27" s="43"/>
      <c r="CS27" s="43"/>
      <c r="CT27" s="173"/>
      <c r="CU27" s="171"/>
      <c r="CV27" s="171"/>
      <c r="CW27" s="171"/>
      <c r="CX27" s="171"/>
      <c r="CY27" s="171"/>
      <c r="CZ27" s="171"/>
      <c r="DA27" s="171"/>
      <c r="DB27" s="171"/>
      <c r="DC27" s="38">
        <f t="shared" si="7"/>
        <v>16448</v>
      </c>
    </row>
    <row r="28" spans="1:107" s="39" customFormat="1" ht="15" customHeight="1" thickBot="1">
      <c r="A28" s="9" t="s">
        <v>94</v>
      </c>
      <c r="B28" s="32"/>
      <c r="C28" s="33"/>
      <c r="D28" s="40" t="s">
        <v>95</v>
      </c>
      <c r="E28" s="55" t="s">
        <v>96</v>
      </c>
      <c r="F28" s="43"/>
      <c r="G28" s="43"/>
      <c r="H28" s="43"/>
      <c r="I28" s="37"/>
      <c r="J28" s="37"/>
      <c r="K28" s="37"/>
      <c r="L28" s="37"/>
      <c r="M28" s="37"/>
      <c r="N28" s="37"/>
      <c r="O28" s="37"/>
      <c r="P28" s="9" t="s">
        <v>263</v>
      </c>
      <c r="Q28" s="32"/>
      <c r="R28" s="33"/>
      <c r="S28" s="40" t="s">
        <v>95</v>
      </c>
      <c r="T28" s="55" t="s">
        <v>96</v>
      </c>
      <c r="U28" s="43"/>
      <c r="V28" s="43"/>
      <c r="W28" s="173"/>
      <c r="X28" s="171"/>
      <c r="Y28" s="171"/>
      <c r="Z28" s="171"/>
      <c r="AA28" s="171"/>
      <c r="AB28" s="171"/>
      <c r="AC28" s="171"/>
      <c r="AD28" s="171"/>
      <c r="AE28" s="9" t="s">
        <v>503</v>
      </c>
      <c r="AF28" s="32"/>
      <c r="AG28" s="33"/>
      <c r="AH28" s="40" t="s">
        <v>95</v>
      </c>
      <c r="AI28" s="55" t="s">
        <v>96</v>
      </c>
      <c r="AJ28" s="43"/>
      <c r="AK28" s="43"/>
      <c r="AL28" s="173"/>
      <c r="AM28" s="171"/>
      <c r="AN28" s="171"/>
      <c r="AO28" s="171"/>
      <c r="AP28" s="171"/>
      <c r="AQ28" s="171"/>
      <c r="AR28" s="171"/>
      <c r="AS28" s="171"/>
      <c r="AT28" s="9" t="s">
        <v>504</v>
      </c>
      <c r="AU28" s="32"/>
      <c r="AV28" s="33"/>
      <c r="AW28" s="40" t="s">
        <v>95</v>
      </c>
      <c r="AX28" s="55" t="s">
        <v>96</v>
      </c>
      <c r="AY28" s="43"/>
      <c r="AZ28" s="43"/>
      <c r="BA28" s="173"/>
      <c r="BB28" s="171"/>
      <c r="BC28" s="171"/>
      <c r="BD28" s="171"/>
      <c r="BE28" s="171"/>
      <c r="BF28" s="171"/>
      <c r="BG28" s="171"/>
      <c r="BH28" s="171"/>
      <c r="BI28" s="9" t="s">
        <v>505</v>
      </c>
      <c r="BJ28" s="32"/>
      <c r="BK28" s="33"/>
      <c r="BL28" s="40" t="s">
        <v>95</v>
      </c>
      <c r="BM28" s="55" t="s">
        <v>96</v>
      </c>
      <c r="BN28" s="43"/>
      <c r="BO28" s="43"/>
      <c r="BP28" s="173"/>
      <c r="BQ28" s="171"/>
      <c r="BR28" s="171"/>
      <c r="BS28" s="171"/>
      <c r="BT28" s="171"/>
      <c r="BU28" s="171"/>
      <c r="BV28" s="171"/>
      <c r="BW28" s="171"/>
      <c r="BX28" s="9" t="s">
        <v>506</v>
      </c>
      <c r="BY28" s="32"/>
      <c r="BZ28" s="33"/>
      <c r="CA28" s="40" t="s">
        <v>95</v>
      </c>
      <c r="CB28" s="55" t="s">
        <v>96</v>
      </c>
      <c r="CC28" s="43"/>
      <c r="CD28" s="43"/>
      <c r="CE28" s="173"/>
      <c r="CF28" s="171"/>
      <c r="CG28" s="171"/>
      <c r="CH28" s="171"/>
      <c r="CI28" s="171"/>
      <c r="CJ28" s="171"/>
      <c r="CK28" s="171"/>
      <c r="CL28" s="171"/>
      <c r="CM28" s="9" t="s">
        <v>507</v>
      </c>
      <c r="CN28" s="32"/>
      <c r="CO28" s="33"/>
      <c r="CP28" s="40" t="s">
        <v>95</v>
      </c>
      <c r="CQ28" s="55" t="s">
        <v>96</v>
      </c>
      <c r="CR28" s="43"/>
      <c r="CS28" s="43"/>
      <c r="CT28" s="173"/>
      <c r="CU28" s="171"/>
      <c r="CV28" s="171"/>
      <c r="CW28" s="171"/>
      <c r="CX28" s="171"/>
      <c r="CY28" s="171"/>
      <c r="CZ28" s="171">
        <v>300</v>
      </c>
      <c r="DA28" s="171"/>
      <c r="DB28" s="171"/>
      <c r="DC28" s="38">
        <f t="shared" si="7"/>
        <v>300</v>
      </c>
    </row>
    <row r="29" spans="1:107" s="25" customFormat="1" ht="15" customHeight="1" thickBot="1">
      <c r="A29" s="9" t="s">
        <v>97</v>
      </c>
      <c r="B29" s="26"/>
      <c r="C29" s="27" t="s">
        <v>98</v>
      </c>
      <c r="D29" s="28" t="s">
        <v>99</v>
      </c>
      <c r="E29" s="29"/>
      <c r="F29" s="46"/>
      <c r="G29" s="46"/>
      <c r="H29" s="46"/>
      <c r="I29" s="47">
        <f>SUM(I30:I31)</f>
        <v>6100</v>
      </c>
      <c r="J29" s="47">
        <f aca="true" t="shared" si="29" ref="J29:O29">SUM(J30:J31)</f>
        <v>0</v>
      </c>
      <c r="K29" s="47">
        <f t="shared" si="29"/>
        <v>0</v>
      </c>
      <c r="L29" s="47">
        <f t="shared" si="29"/>
        <v>0</v>
      </c>
      <c r="M29" s="47">
        <f t="shared" si="29"/>
        <v>0</v>
      </c>
      <c r="N29" s="47">
        <f t="shared" si="29"/>
        <v>0</v>
      </c>
      <c r="O29" s="47">
        <f t="shared" si="29"/>
        <v>0</v>
      </c>
      <c r="P29" s="9" t="s">
        <v>508</v>
      </c>
      <c r="Q29" s="26"/>
      <c r="R29" s="27" t="s">
        <v>98</v>
      </c>
      <c r="S29" s="28" t="s">
        <v>99</v>
      </c>
      <c r="T29" s="29"/>
      <c r="U29" s="46"/>
      <c r="V29" s="46"/>
      <c r="W29" s="174"/>
      <c r="X29" s="175">
        <f aca="true" t="shared" si="30" ref="X29:AD29">SUM(X30:X31)</f>
        <v>0</v>
      </c>
      <c r="Y29" s="175">
        <f t="shared" si="30"/>
        <v>0</v>
      </c>
      <c r="Z29" s="175">
        <f t="shared" si="30"/>
        <v>0</v>
      </c>
      <c r="AA29" s="175">
        <f t="shared" si="30"/>
        <v>0</v>
      </c>
      <c r="AB29" s="175">
        <f t="shared" si="30"/>
        <v>0</v>
      </c>
      <c r="AC29" s="175">
        <f t="shared" si="30"/>
        <v>0</v>
      </c>
      <c r="AD29" s="175">
        <f t="shared" si="30"/>
        <v>0</v>
      </c>
      <c r="AE29" s="9" t="s">
        <v>509</v>
      </c>
      <c r="AF29" s="26"/>
      <c r="AG29" s="27" t="s">
        <v>98</v>
      </c>
      <c r="AH29" s="28" t="s">
        <v>99</v>
      </c>
      <c r="AI29" s="29"/>
      <c r="AJ29" s="46"/>
      <c r="AK29" s="46"/>
      <c r="AL29" s="174"/>
      <c r="AM29" s="175">
        <f aca="true" t="shared" si="31" ref="AM29:AS29">SUM(AM30:AM31)</f>
        <v>0</v>
      </c>
      <c r="AN29" s="175">
        <f t="shared" si="31"/>
        <v>0</v>
      </c>
      <c r="AO29" s="175">
        <f t="shared" si="31"/>
        <v>0</v>
      </c>
      <c r="AP29" s="175">
        <f t="shared" si="31"/>
        <v>0</v>
      </c>
      <c r="AQ29" s="175">
        <f t="shared" si="31"/>
        <v>0</v>
      </c>
      <c r="AR29" s="175">
        <f t="shared" si="31"/>
        <v>0</v>
      </c>
      <c r="AS29" s="175">
        <f t="shared" si="31"/>
        <v>0</v>
      </c>
      <c r="AT29" s="9" t="s">
        <v>510</v>
      </c>
      <c r="AU29" s="26"/>
      <c r="AV29" s="27" t="s">
        <v>98</v>
      </c>
      <c r="AW29" s="28" t="s">
        <v>99</v>
      </c>
      <c r="AX29" s="29"/>
      <c r="AY29" s="46"/>
      <c r="AZ29" s="46"/>
      <c r="BA29" s="174"/>
      <c r="BB29" s="175">
        <f aca="true" t="shared" si="32" ref="BB29:BH29">SUM(BB30:BB31)</f>
        <v>0</v>
      </c>
      <c r="BC29" s="175">
        <f t="shared" si="32"/>
        <v>0</v>
      </c>
      <c r="BD29" s="175">
        <f t="shared" si="32"/>
        <v>0</v>
      </c>
      <c r="BE29" s="175">
        <f t="shared" si="32"/>
        <v>0</v>
      </c>
      <c r="BF29" s="175">
        <f t="shared" si="32"/>
        <v>0</v>
      </c>
      <c r="BG29" s="175">
        <f t="shared" si="32"/>
        <v>0</v>
      </c>
      <c r="BH29" s="175">
        <f t="shared" si="32"/>
        <v>0</v>
      </c>
      <c r="BI29" s="9" t="s">
        <v>511</v>
      </c>
      <c r="BJ29" s="26"/>
      <c r="BK29" s="27" t="s">
        <v>98</v>
      </c>
      <c r="BL29" s="28" t="s">
        <v>99</v>
      </c>
      <c r="BM29" s="29"/>
      <c r="BN29" s="46"/>
      <c r="BO29" s="46"/>
      <c r="BP29" s="174"/>
      <c r="BQ29" s="175">
        <f aca="true" t="shared" si="33" ref="BQ29:BW29">SUM(BQ30:BQ31)</f>
        <v>0</v>
      </c>
      <c r="BR29" s="175">
        <f t="shared" si="33"/>
        <v>0</v>
      </c>
      <c r="BS29" s="175">
        <f t="shared" si="33"/>
        <v>0</v>
      </c>
      <c r="BT29" s="175">
        <f t="shared" si="33"/>
        <v>0</v>
      </c>
      <c r="BU29" s="175">
        <f t="shared" si="33"/>
        <v>0</v>
      </c>
      <c r="BV29" s="175">
        <f t="shared" si="33"/>
        <v>0</v>
      </c>
      <c r="BW29" s="175">
        <f t="shared" si="33"/>
        <v>0</v>
      </c>
      <c r="BX29" s="9" t="s">
        <v>512</v>
      </c>
      <c r="BY29" s="26"/>
      <c r="BZ29" s="27" t="s">
        <v>98</v>
      </c>
      <c r="CA29" s="28" t="s">
        <v>99</v>
      </c>
      <c r="CB29" s="29"/>
      <c r="CC29" s="46"/>
      <c r="CD29" s="46"/>
      <c r="CE29" s="174"/>
      <c r="CF29" s="175">
        <f aca="true" t="shared" si="34" ref="CF29:CL29">SUM(CF30:CF31)</f>
        <v>0</v>
      </c>
      <c r="CG29" s="175">
        <f t="shared" si="34"/>
        <v>0</v>
      </c>
      <c r="CH29" s="175">
        <f t="shared" si="34"/>
        <v>0</v>
      </c>
      <c r="CI29" s="175">
        <f t="shared" si="34"/>
        <v>0</v>
      </c>
      <c r="CJ29" s="175">
        <f t="shared" si="34"/>
        <v>0</v>
      </c>
      <c r="CK29" s="175">
        <f t="shared" si="34"/>
        <v>0</v>
      </c>
      <c r="CL29" s="175">
        <f t="shared" si="34"/>
        <v>0</v>
      </c>
      <c r="CM29" s="9" t="s">
        <v>513</v>
      </c>
      <c r="CN29" s="26"/>
      <c r="CO29" s="27" t="s">
        <v>98</v>
      </c>
      <c r="CP29" s="28" t="s">
        <v>99</v>
      </c>
      <c r="CQ29" s="29"/>
      <c r="CR29" s="46"/>
      <c r="CS29" s="46"/>
      <c r="CT29" s="174"/>
      <c r="CU29" s="175">
        <f aca="true" t="shared" si="35" ref="CU29:DB29">SUM(CU30:CU31)</f>
        <v>0</v>
      </c>
      <c r="CV29" s="175">
        <f t="shared" si="35"/>
        <v>0</v>
      </c>
      <c r="CW29" s="175">
        <f t="shared" si="35"/>
        <v>0</v>
      </c>
      <c r="CX29" s="175">
        <f t="shared" si="35"/>
        <v>0</v>
      </c>
      <c r="CY29" s="175">
        <f t="shared" si="35"/>
        <v>0</v>
      </c>
      <c r="CZ29" s="175">
        <f t="shared" si="35"/>
        <v>0</v>
      </c>
      <c r="DA29" s="175">
        <f>SUM(DA30:DA31)</f>
        <v>0</v>
      </c>
      <c r="DB29" s="175">
        <f t="shared" si="35"/>
        <v>0</v>
      </c>
      <c r="DC29" s="48">
        <f t="shared" si="7"/>
        <v>6100</v>
      </c>
    </row>
    <row r="30" spans="1:107" s="60" customFormat="1" ht="15" customHeight="1" thickBot="1">
      <c r="A30" s="9" t="s">
        <v>100</v>
      </c>
      <c r="B30" s="56"/>
      <c r="C30" s="57"/>
      <c r="D30" s="34" t="s">
        <v>101</v>
      </c>
      <c r="E30" s="55" t="s">
        <v>102</v>
      </c>
      <c r="F30" s="58"/>
      <c r="G30" s="59"/>
      <c r="H30" s="59"/>
      <c r="I30" s="37">
        <v>6100</v>
      </c>
      <c r="J30" s="37"/>
      <c r="K30" s="37"/>
      <c r="L30" s="37"/>
      <c r="M30" s="37"/>
      <c r="N30" s="37"/>
      <c r="O30" s="37"/>
      <c r="P30" s="9" t="s">
        <v>514</v>
      </c>
      <c r="Q30" s="56"/>
      <c r="R30" s="57"/>
      <c r="S30" s="34" t="s">
        <v>101</v>
      </c>
      <c r="T30" s="55" t="s">
        <v>102</v>
      </c>
      <c r="U30" s="58"/>
      <c r="V30" s="59"/>
      <c r="W30" s="178"/>
      <c r="X30" s="171"/>
      <c r="Y30" s="171"/>
      <c r="Z30" s="171"/>
      <c r="AA30" s="171"/>
      <c r="AB30" s="171"/>
      <c r="AC30" s="171"/>
      <c r="AD30" s="171"/>
      <c r="AE30" s="9" t="s">
        <v>515</v>
      </c>
      <c r="AF30" s="56"/>
      <c r="AG30" s="57"/>
      <c r="AH30" s="34" t="s">
        <v>101</v>
      </c>
      <c r="AI30" s="55" t="s">
        <v>102</v>
      </c>
      <c r="AJ30" s="58"/>
      <c r="AK30" s="59"/>
      <c r="AL30" s="178"/>
      <c r="AM30" s="171"/>
      <c r="AN30" s="171"/>
      <c r="AO30" s="171"/>
      <c r="AP30" s="171"/>
      <c r="AQ30" s="171"/>
      <c r="AR30" s="171"/>
      <c r="AS30" s="171"/>
      <c r="AT30" s="9" t="s">
        <v>516</v>
      </c>
      <c r="AU30" s="56"/>
      <c r="AV30" s="57"/>
      <c r="AW30" s="34" t="s">
        <v>101</v>
      </c>
      <c r="AX30" s="55" t="s">
        <v>102</v>
      </c>
      <c r="AY30" s="58"/>
      <c r="AZ30" s="59"/>
      <c r="BA30" s="178"/>
      <c r="BB30" s="171"/>
      <c r="BC30" s="171"/>
      <c r="BD30" s="171"/>
      <c r="BE30" s="171"/>
      <c r="BF30" s="171"/>
      <c r="BG30" s="171"/>
      <c r="BH30" s="171"/>
      <c r="BI30" s="9" t="s">
        <v>517</v>
      </c>
      <c r="BJ30" s="56"/>
      <c r="BK30" s="57"/>
      <c r="BL30" s="34" t="s">
        <v>101</v>
      </c>
      <c r="BM30" s="55" t="s">
        <v>102</v>
      </c>
      <c r="BN30" s="58"/>
      <c r="BO30" s="59"/>
      <c r="BP30" s="178"/>
      <c r="BQ30" s="171"/>
      <c r="BR30" s="171"/>
      <c r="BS30" s="171"/>
      <c r="BT30" s="171"/>
      <c r="BU30" s="171"/>
      <c r="BV30" s="171"/>
      <c r="BW30" s="171"/>
      <c r="BX30" s="9" t="s">
        <v>518</v>
      </c>
      <c r="BY30" s="56"/>
      <c r="BZ30" s="57"/>
      <c r="CA30" s="34" t="s">
        <v>101</v>
      </c>
      <c r="CB30" s="55" t="s">
        <v>102</v>
      </c>
      <c r="CC30" s="58"/>
      <c r="CD30" s="59"/>
      <c r="CE30" s="178"/>
      <c r="CF30" s="171"/>
      <c r="CG30" s="171"/>
      <c r="CH30" s="171"/>
      <c r="CI30" s="171"/>
      <c r="CJ30" s="171"/>
      <c r="CK30" s="171"/>
      <c r="CL30" s="171"/>
      <c r="CM30" s="9" t="s">
        <v>519</v>
      </c>
      <c r="CN30" s="56"/>
      <c r="CO30" s="57"/>
      <c r="CP30" s="34" t="s">
        <v>101</v>
      </c>
      <c r="CQ30" s="55" t="s">
        <v>102</v>
      </c>
      <c r="CR30" s="58"/>
      <c r="CS30" s="59"/>
      <c r="CT30" s="178"/>
      <c r="CU30" s="171"/>
      <c r="CV30" s="171"/>
      <c r="CW30" s="171"/>
      <c r="CX30" s="171"/>
      <c r="CY30" s="171"/>
      <c r="CZ30" s="171"/>
      <c r="DA30" s="171"/>
      <c r="DB30" s="171"/>
      <c r="DC30" s="38">
        <f t="shared" si="7"/>
        <v>6100</v>
      </c>
    </row>
    <row r="31" spans="1:107" s="60" customFormat="1" ht="15" customHeight="1" thickBot="1">
      <c r="A31" s="9" t="s">
        <v>103</v>
      </c>
      <c r="B31" s="56"/>
      <c r="C31" s="57"/>
      <c r="D31" s="34" t="s">
        <v>104</v>
      </c>
      <c r="E31" s="55" t="s">
        <v>105</v>
      </c>
      <c r="F31" s="58"/>
      <c r="G31" s="59"/>
      <c r="H31" s="59"/>
      <c r="I31" s="37"/>
      <c r="J31" s="37"/>
      <c r="K31" s="37"/>
      <c r="L31" s="37"/>
      <c r="M31" s="37"/>
      <c r="N31" s="37"/>
      <c r="O31" s="37"/>
      <c r="P31" s="9" t="s">
        <v>520</v>
      </c>
      <c r="Q31" s="56"/>
      <c r="R31" s="57"/>
      <c r="S31" s="34" t="s">
        <v>104</v>
      </c>
      <c r="T31" s="55" t="s">
        <v>105</v>
      </c>
      <c r="U31" s="58"/>
      <c r="V31" s="59"/>
      <c r="W31" s="178"/>
      <c r="X31" s="171"/>
      <c r="Y31" s="171"/>
      <c r="Z31" s="171"/>
      <c r="AA31" s="171"/>
      <c r="AB31" s="171"/>
      <c r="AC31" s="171"/>
      <c r="AD31" s="171"/>
      <c r="AE31" s="9" t="s">
        <v>521</v>
      </c>
      <c r="AF31" s="56"/>
      <c r="AG31" s="57"/>
      <c r="AH31" s="34" t="s">
        <v>104</v>
      </c>
      <c r="AI31" s="55" t="s">
        <v>105</v>
      </c>
      <c r="AJ31" s="58"/>
      <c r="AK31" s="59"/>
      <c r="AL31" s="178"/>
      <c r="AM31" s="171"/>
      <c r="AN31" s="171"/>
      <c r="AO31" s="171"/>
      <c r="AP31" s="171"/>
      <c r="AQ31" s="171"/>
      <c r="AR31" s="171"/>
      <c r="AS31" s="171"/>
      <c r="AT31" s="9" t="s">
        <v>522</v>
      </c>
      <c r="AU31" s="56"/>
      <c r="AV31" s="57"/>
      <c r="AW31" s="34" t="s">
        <v>104</v>
      </c>
      <c r="AX31" s="55" t="s">
        <v>105</v>
      </c>
      <c r="AY31" s="58"/>
      <c r="AZ31" s="59"/>
      <c r="BA31" s="178"/>
      <c r="BB31" s="171"/>
      <c r="BC31" s="171"/>
      <c r="BD31" s="171"/>
      <c r="BE31" s="171"/>
      <c r="BF31" s="171"/>
      <c r="BG31" s="171"/>
      <c r="BH31" s="171"/>
      <c r="BI31" s="9" t="s">
        <v>523</v>
      </c>
      <c r="BJ31" s="56"/>
      <c r="BK31" s="57"/>
      <c r="BL31" s="34" t="s">
        <v>104</v>
      </c>
      <c r="BM31" s="55" t="s">
        <v>105</v>
      </c>
      <c r="BN31" s="58"/>
      <c r="BO31" s="59"/>
      <c r="BP31" s="178"/>
      <c r="BQ31" s="171"/>
      <c r="BR31" s="171"/>
      <c r="BS31" s="171"/>
      <c r="BT31" s="171"/>
      <c r="BU31" s="171"/>
      <c r="BV31" s="171"/>
      <c r="BW31" s="171"/>
      <c r="BX31" s="9" t="s">
        <v>524</v>
      </c>
      <c r="BY31" s="56"/>
      <c r="BZ31" s="57"/>
      <c r="CA31" s="34" t="s">
        <v>104</v>
      </c>
      <c r="CB31" s="55" t="s">
        <v>105</v>
      </c>
      <c r="CC31" s="58"/>
      <c r="CD31" s="59"/>
      <c r="CE31" s="178"/>
      <c r="CF31" s="171"/>
      <c r="CG31" s="171"/>
      <c r="CH31" s="171"/>
      <c r="CI31" s="171"/>
      <c r="CJ31" s="171"/>
      <c r="CK31" s="171"/>
      <c r="CL31" s="171"/>
      <c r="CM31" s="9" t="s">
        <v>525</v>
      </c>
      <c r="CN31" s="56"/>
      <c r="CO31" s="57"/>
      <c r="CP31" s="34" t="s">
        <v>104</v>
      </c>
      <c r="CQ31" s="55" t="s">
        <v>105</v>
      </c>
      <c r="CR31" s="58"/>
      <c r="CS31" s="59"/>
      <c r="CT31" s="178"/>
      <c r="CU31" s="171"/>
      <c r="CV31" s="171"/>
      <c r="CW31" s="171"/>
      <c r="CX31" s="171"/>
      <c r="CY31" s="171"/>
      <c r="CZ31" s="171"/>
      <c r="DA31" s="171"/>
      <c r="DB31" s="171"/>
      <c r="DC31" s="38">
        <f t="shared" si="7"/>
        <v>0</v>
      </c>
    </row>
    <row r="32" spans="1:107" s="25" customFormat="1" ht="15" customHeight="1" thickBot="1">
      <c r="A32" s="9" t="s">
        <v>106</v>
      </c>
      <c r="B32" s="20" t="s">
        <v>107</v>
      </c>
      <c r="C32" s="21" t="s">
        <v>108</v>
      </c>
      <c r="D32" s="21"/>
      <c r="E32" s="21"/>
      <c r="F32" s="21"/>
      <c r="G32" s="21"/>
      <c r="H32" s="21"/>
      <c r="I32" s="23">
        <f>SUM(I39,I36,I33)</f>
        <v>0</v>
      </c>
      <c r="J32" s="23">
        <f aca="true" t="shared" si="36" ref="J32:O32">SUM(J39,J36,J33)</f>
        <v>0</v>
      </c>
      <c r="K32" s="23">
        <f t="shared" si="36"/>
        <v>847973</v>
      </c>
      <c r="L32" s="23">
        <f t="shared" si="36"/>
        <v>0</v>
      </c>
      <c r="M32" s="23">
        <f t="shared" si="36"/>
        <v>0</v>
      </c>
      <c r="N32" s="23">
        <f t="shared" si="36"/>
        <v>0</v>
      </c>
      <c r="O32" s="23">
        <f t="shared" si="36"/>
        <v>357505</v>
      </c>
      <c r="P32" s="9" t="s">
        <v>526</v>
      </c>
      <c r="Q32" s="20" t="s">
        <v>107</v>
      </c>
      <c r="R32" s="21" t="s">
        <v>108</v>
      </c>
      <c r="S32" s="21"/>
      <c r="T32" s="21"/>
      <c r="U32" s="21"/>
      <c r="V32" s="21"/>
      <c r="W32" s="179"/>
      <c r="X32" s="168">
        <f aca="true" t="shared" si="37" ref="X32:AD32">SUM(X39,X36,X33)</f>
        <v>0</v>
      </c>
      <c r="Y32" s="168">
        <f t="shared" si="37"/>
        <v>0</v>
      </c>
      <c r="Z32" s="168">
        <f t="shared" si="37"/>
        <v>0</v>
      </c>
      <c r="AA32" s="168">
        <f t="shared" si="37"/>
        <v>169</v>
      </c>
      <c r="AB32" s="168">
        <f t="shared" si="37"/>
        <v>1416</v>
      </c>
      <c r="AC32" s="168">
        <f t="shared" si="37"/>
        <v>0</v>
      </c>
      <c r="AD32" s="168">
        <f t="shared" si="37"/>
        <v>0</v>
      </c>
      <c r="AE32" s="9" t="s">
        <v>527</v>
      </c>
      <c r="AF32" s="20" t="s">
        <v>107</v>
      </c>
      <c r="AG32" s="21" t="s">
        <v>108</v>
      </c>
      <c r="AH32" s="21"/>
      <c r="AI32" s="21"/>
      <c r="AJ32" s="21"/>
      <c r="AK32" s="21"/>
      <c r="AL32" s="179"/>
      <c r="AM32" s="168">
        <f aca="true" t="shared" si="38" ref="AM32:AS32">SUM(AM39,AM36,AM33)</f>
        <v>359448</v>
      </c>
      <c r="AN32" s="168">
        <f t="shared" si="38"/>
        <v>0</v>
      </c>
      <c r="AO32" s="168">
        <f t="shared" si="38"/>
        <v>0</v>
      </c>
      <c r="AP32" s="168">
        <f t="shared" si="38"/>
        <v>0</v>
      </c>
      <c r="AQ32" s="168">
        <f t="shared" si="38"/>
        <v>0</v>
      </c>
      <c r="AR32" s="168">
        <f t="shared" si="38"/>
        <v>0</v>
      </c>
      <c r="AS32" s="168">
        <f t="shared" si="38"/>
        <v>2300</v>
      </c>
      <c r="AT32" s="9" t="s">
        <v>528</v>
      </c>
      <c r="AU32" s="20" t="s">
        <v>107</v>
      </c>
      <c r="AV32" s="21" t="s">
        <v>108</v>
      </c>
      <c r="AW32" s="21"/>
      <c r="AX32" s="21"/>
      <c r="AY32" s="21"/>
      <c r="AZ32" s="21"/>
      <c r="BA32" s="179"/>
      <c r="BB32" s="168">
        <f aca="true" t="shared" si="39" ref="BB32:BH32">SUM(BB39,BB36,BB33)</f>
        <v>0</v>
      </c>
      <c r="BC32" s="168">
        <f t="shared" si="39"/>
        <v>10278</v>
      </c>
      <c r="BD32" s="168">
        <f t="shared" si="39"/>
        <v>0</v>
      </c>
      <c r="BE32" s="168">
        <f t="shared" si="39"/>
        <v>0</v>
      </c>
      <c r="BF32" s="168">
        <f t="shared" si="39"/>
        <v>3000</v>
      </c>
      <c r="BG32" s="168">
        <f t="shared" si="39"/>
        <v>0</v>
      </c>
      <c r="BH32" s="168">
        <f t="shared" si="39"/>
        <v>0</v>
      </c>
      <c r="BI32" s="9" t="s">
        <v>529</v>
      </c>
      <c r="BJ32" s="20" t="s">
        <v>107</v>
      </c>
      <c r="BK32" s="21" t="s">
        <v>108</v>
      </c>
      <c r="BL32" s="21"/>
      <c r="BM32" s="21"/>
      <c r="BN32" s="21"/>
      <c r="BO32" s="21"/>
      <c r="BP32" s="179"/>
      <c r="BQ32" s="168">
        <f aca="true" t="shared" si="40" ref="BQ32:BW32">SUM(BQ39,BQ36,BQ33)</f>
        <v>0</v>
      </c>
      <c r="BR32" s="168">
        <f t="shared" si="40"/>
        <v>0</v>
      </c>
      <c r="BS32" s="168">
        <f t="shared" si="40"/>
        <v>0</v>
      </c>
      <c r="BT32" s="168">
        <f t="shared" si="40"/>
        <v>0</v>
      </c>
      <c r="BU32" s="168">
        <f t="shared" si="40"/>
        <v>0</v>
      </c>
      <c r="BV32" s="168">
        <f t="shared" si="40"/>
        <v>0</v>
      </c>
      <c r="BW32" s="168">
        <f t="shared" si="40"/>
        <v>0</v>
      </c>
      <c r="BX32" s="9" t="s">
        <v>530</v>
      </c>
      <c r="BY32" s="20" t="s">
        <v>107</v>
      </c>
      <c r="BZ32" s="21" t="s">
        <v>108</v>
      </c>
      <c r="CA32" s="21"/>
      <c r="CB32" s="21"/>
      <c r="CC32" s="21"/>
      <c r="CD32" s="21"/>
      <c r="CE32" s="179"/>
      <c r="CF32" s="168">
        <f aca="true" t="shared" si="41" ref="CF32:CL32">SUM(CF39,CF36,CF33)</f>
        <v>0</v>
      </c>
      <c r="CG32" s="168">
        <f t="shared" si="41"/>
        <v>0</v>
      </c>
      <c r="CH32" s="168">
        <f t="shared" si="41"/>
        <v>0</v>
      </c>
      <c r="CI32" s="168">
        <f t="shared" si="41"/>
        <v>0</v>
      </c>
      <c r="CJ32" s="168">
        <f t="shared" si="41"/>
        <v>0</v>
      </c>
      <c r="CK32" s="168">
        <f t="shared" si="41"/>
        <v>0</v>
      </c>
      <c r="CL32" s="168">
        <f t="shared" si="41"/>
        <v>0</v>
      </c>
      <c r="CM32" s="9" t="s">
        <v>531</v>
      </c>
      <c r="CN32" s="20" t="s">
        <v>107</v>
      </c>
      <c r="CO32" s="21" t="s">
        <v>108</v>
      </c>
      <c r="CP32" s="21"/>
      <c r="CQ32" s="21"/>
      <c r="CR32" s="21"/>
      <c r="CS32" s="21"/>
      <c r="CT32" s="179"/>
      <c r="CU32" s="168">
        <f aca="true" t="shared" si="42" ref="CU32:DB32">SUM(CU39,CU36,CU33)</f>
        <v>0</v>
      </c>
      <c r="CV32" s="168">
        <f t="shared" si="42"/>
        <v>0</v>
      </c>
      <c r="CW32" s="168">
        <f t="shared" si="42"/>
        <v>0</v>
      </c>
      <c r="CX32" s="168">
        <f t="shared" si="42"/>
        <v>0</v>
      </c>
      <c r="CY32" s="168">
        <f t="shared" si="42"/>
        <v>0</v>
      </c>
      <c r="CZ32" s="168">
        <f t="shared" si="42"/>
        <v>0</v>
      </c>
      <c r="DA32" s="168">
        <f>SUM(DA39,DA36,DA33)</f>
        <v>0</v>
      </c>
      <c r="DB32" s="168">
        <f t="shared" si="42"/>
        <v>0</v>
      </c>
      <c r="DC32" s="24">
        <f t="shared" si="7"/>
        <v>1582089</v>
      </c>
    </row>
    <row r="33" spans="1:107" s="25" customFormat="1" ht="15" customHeight="1" thickBot="1">
      <c r="A33" s="9" t="s">
        <v>109</v>
      </c>
      <c r="B33" s="26"/>
      <c r="C33" s="61" t="s">
        <v>110</v>
      </c>
      <c r="D33" s="62" t="s">
        <v>111</v>
      </c>
      <c r="E33" s="28"/>
      <c r="F33" s="29"/>
      <c r="G33" s="29"/>
      <c r="H33" s="29"/>
      <c r="I33" s="30">
        <f>SUM(I34:I35)</f>
        <v>0</v>
      </c>
      <c r="J33" s="30">
        <f aca="true" t="shared" si="43" ref="J33:O33">SUM(J34:J35)</f>
        <v>0</v>
      </c>
      <c r="K33" s="30">
        <f t="shared" si="43"/>
        <v>838194</v>
      </c>
      <c r="L33" s="30">
        <f t="shared" si="43"/>
        <v>0</v>
      </c>
      <c r="M33" s="30">
        <f t="shared" si="43"/>
        <v>0</v>
      </c>
      <c r="N33" s="30">
        <f t="shared" si="43"/>
        <v>0</v>
      </c>
      <c r="O33" s="30">
        <f t="shared" si="43"/>
        <v>357505</v>
      </c>
      <c r="P33" s="9" t="s">
        <v>532</v>
      </c>
      <c r="Q33" s="26"/>
      <c r="R33" s="61" t="s">
        <v>110</v>
      </c>
      <c r="S33" s="62" t="s">
        <v>111</v>
      </c>
      <c r="T33" s="28"/>
      <c r="U33" s="29"/>
      <c r="V33" s="29"/>
      <c r="W33" s="169"/>
      <c r="X33" s="170">
        <f aca="true" t="shared" si="44" ref="X33:AD33">SUM(X34:X35)</f>
        <v>0</v>
      </c>
      <c r="Y33" s="170">
        <f t="shared" si="44"/>
        <v>0</v>
      </c>
      <c r="Z33" s="170">
        <f t="shared" si="44"/>
        <v>0</v>
      </c>
      <c r="AA33" s="170">
        <f t="shared" si="44"/>
        <v>169</v>
      </c>
      <c r="AB33" s="170">
        <f t="shared" si="44"/>
        <v>1416</v>
      </c>
      <c r="AC33" s="170">
        <f t="shared" si="44"/>
        <v>0</v>
      </c>
      <c r="AD33" s="170">
        <f t="shared" si="44"/>
        <v>0</v>
      </c>
      <c r="AE33" s="9" t="s">
        <v>533</v>
      </c>
      <c r="AF33" s="26"/>
      <c r="AG33" s="61" t="s">
        <v>110</v>
      </c>
      <c r="AH33" s="62" t="s">
        <v>111</v>
      </c>
      <c r="AI33" s="28"/>
      <c r="AJ33" s="29"/>
      <c r="AK33" s="29"/>
      <c r="AL33" s="169"/>
      <c r="AM33" s="170">
        <f aca="true" t="shared" si="45" ref="AM33:AS33">SUM(AM34:AM35)</f>
        <v>359448</v>
      </c>
      <c r="AN33" s="170">
        <f t="shared" si="45"/>
        <v>0</v>
      </c>
      <c r="AO33" s="170">
        <f t="shared" si="45"/>
        <v>0</v>
      </c>
      <c r="AP33" s="170">
        <f t="shared" si="45"/>
        <v>0</v>
      </c>
      <c r="AQ33" s="170">
        <f t="shared" si="45"/>
        <v>0</v>
      </c>
      <c r="AR33" s="170">
        <f t="shared" si="45"/>
        <v>0</v>
      </c>
      <c r="AS33" s="170">
        <f t="shared" si="45"/>
        <v>0</v>
      </c>
      <c r="AT33" s="9" t="s">
        <v>534</v>
      </c>
      <c r="AU33" s="26"/>
      <c r="AV33" s="61" t="s">
        <v>110</v>
      </c>
      <c r="AW33" s="62" t="s">
        <v>111</v>
      </c>
      <c r="AX33" s="28"/>
      <c r="AY33" s="29"/>
      <c r="AZ33" s="29"/>
      <c r="BA33" s="169"/>
      <c r="BB33" s="170">
        <f aca="true" t="shared" si="46" ref="BB33:BH33">SUM(BB34:BB35)</f>
        <v>0</v>
      </c>
      <c r="BC33" s="170">
        <f t="shared" si="46"/>
        <v>10278</v>
      </c>
      <c r="BD33" s="170">
        <f t="shared" si="46"/>
        <v>0</v>
      </c>
      <c r="BE33" s="170">
        <f t="shared" si="46"/>
        <v>0</v>
      </c>
      <c r="BF33" s="170">
        <f t="shared" si="46"/>
        <v>3000</v>
      </c>
      <c r="BG33" s="170">
        <f t="shared" si="46"/>
        <v>0</v>
      </c>
      <c r="BH33" s="170">
        <f t="shared" si="46"/>
        <v>0</v>
      </c>
      <c r="BI33" s="9" t="s">
        <v>535</v>
      </c>
      <c r="BJ33" s="26"/>
      <c r="BK33" s="61" t="s">
        <v>110</v>
      </c>
      <c r="BL33" s="62" t="s">
        <v>111</v>
      </c>
      <c r="BM33" s="28"/>
      <c r="BN33" s="29"/>
      <c r="BO33" s="29"/>
      <c r="BP33" s="169"/>
      <c r="BQ33" s="170">
        <f aca="true" t="shared" si="47" ref="BQ33:BW33">SUM(BQ34:BQ35)</f>
        <v>0</v>
      </c>
      <c r="BR33" s="170">
        <f t="shared" si="47"/>
        <v>0</v>
      </c>
      <c r="BS33" s="170">
        <f t="shared" si="47"/>
        <v>0</v>
      </c>
      <c r="BT33" s="170">
        <f t="shared" si="47"/>
        <v>0</v>
      </c>
      <c r="BU33" s="170">
        <f t="shared" si="47"/>
        <v>0</v>
      </c>
      <c r="BV33" s="170">
        <f t="shared" si="47"/>
        <v>0</v>
      </c>
      <c r="BW33" s="170">
        <f t="shared" si="47"/>
        <v>0</v>
      </c>
      <c r="BX33" s="9" t="s">
        <v>536</v>
      </c>
      <c r="BY33" s="26"/>
      <c r="BZ33" s="61" t="s">
        <v>110</v>
      </c>
      <c r="CA33" s="62" t="s">
        <v>111</v>
      </c>
      <c r="CB33" s="28"/>
      <c r="CC33" s="29"/>
      <c r="CD33" s="29"/>
      <c r="CE33" s="169"/>
      <c r="CF33" s="170">
        <f aca="true" t="shared" si="48" ref="CF33:CL33">SUM(CF34:CF35)</f>
        <v>0</v>
      </c>
      <c r="CG33" s="170">
        <f t="shared" si="48"/>
        <v>0</v>
      </c>
      <c r="CH33" s="170">
        <f t="shared" si="48"/>
        <v>0</v>
      </c>
      <c r="CI33" s="170">
        <f t="shared" si="48"/>
        <v>0</v>
      </c>
      <c r="CJ33" s="170">
        <f t="shared" si="48"/>
        <v>0</v>
      </c>
      <c r="CK33" s="170">
        <f t="shared" si="48"/>
        <v>0</v>
      </c>
      <c r="CL33" s="170">
        <f t="shared" si="48"/>
        <v>0</v>
      </c>
      <c r="CM33" s="9" t="s">
        <v>537</v>
      </c>
      <c r="CN33" s="26"/>
      <c r="CO33" s="61" t="s">
        <v>110</v>
      </c>
      <c r="CP33" s="62" t="s">
        <v>111</v>
      </c>
      <c r="CQ33" s="28"/>
      <c r="CR33" s="29"/>
      <c r="CS33" s="29"/>
      <c r="CT33" s="169"/>
      <c r="CU33" s="170">
        <f aca="true" t="shared" si="49" ref="CU33:DB33">SUM(CU34:CU35)</f>
        <v>0</v>
      </c>
      <c r="CV33" s="170">
        <f t="shared" si="49"/>
        <v>0</v>
      </c>
      <c r="CW33" s="170">
        <f t="shared" si="49"/>
        <v>0</v>
      </c>
      <c r="CX33" s="170">
        <f t="shared" si="49"/>
        <v>0</v>
      </c>
      <c r="CY33" s="170">
        <f t="shared" si="49"/>
        <v>0</v>
      </c>
      <c r="CZ33" s="170">
        <f t="shared" si="49"/>
        <v>0</v>
      </c>
      <c r="DA33" s="170">
        <f>SUM(DA34:DA35)</f>
        <v>0</v>
      </c>
      <c r="DB33" s="170">
        <f t="shared" si="49"/>
        <v>0</v>
      </c>
      <c r="DC33" s="31">
        <f t="shared" si="7"/>
        <v>1570010</v>
      </c>
    </row>
    <row r="34" spans="1:107" s="39" customFormat="1" ht="15" customHeight="1" thickBot="1">
      <c r="A34" s="9" t="s">
        <v>112</v>
      </c>
      <c r="B34" s="32"/>
      <c r="C34" s="33"/>
      <c r="D34" s="34" t="s">
        <v>113</v>
      </c>
      <c r="E34" s="43" t="s">
        <v>114</v>
      </c>
      <c r="F34" s="43"/>
      <c r="G34" s="43"/>
      <c r="H34" s="43"/>
      <c r="I34" s="37"/>
      <c r="J34" s="37"/>
      <c r="K34" s="37"/>
      <c r="L34" s="37"/>
      <c r="M34" s="37"/>
      <c r="N34" s="37"/>
      <c r="O34" s="37">
        <v>357505</v>
      </c>
      <c r="P34" s="9" t="s">
        <v>538</v>
      </c>
      <c r="Q34" s="32"/>
      <c r="R34" s="33"/>
      <c r="S34" s="34" t="s">
        <v>113</v>
      </c>
      <c r="T34" s="43" t="s">
        <v>114</v>
      </c>
      <c r="U34" s="43"/>
      <c r="V34" s="43"/>
      <c r="W34" s="173"/>
      <c r="X34" s="171"/>
      <c r="Y34" s="171"/>
      <c r="Z34" s="171"/>
      <c r="AA34" s="171"/>
      <c r="AB34" s="171"/>
      <c r="AC34" s="171"/>
      <c r="AD34" s="171"/>
      <c r="AE34" s="9" t="s">
        <v>539</v>
      </c>
      <c r="AF34" s="32"/>
      <c r="AG34" s="33"/>
      <c r="AH34" s="34" t="s">
        <v>113</v>
      </c>
      <c r="AI34" s="43" t="s">
        <v>114</v>
      </c>
      <c r="AJ34" s="43"/>
      <c r="AK34" s="43"/>
      <c r="AL34" s="173"/>
      <c r="AM34" s="171"/>
      <c r="AN34" s="171"/>
      <c r="AO34" s="171"/>
      <c r="AP34" s="171"/>
      <c r="AQ34" s="171"/>
      <c r="AR34" s="171"/>
      <c r="AS34" s="171"/>
      <c r="AT34" s="9" t="s">
        <v>540</v>
      </c>
      <c r="AU34" s="32"/>
      <c r="AV34" s="33"/>
      <c r="AW34" s="34" t="s">
        <v>113</v>
      </c>
      <c r="AX34" s="43" t="s">
        <v>114</v>
      </c>
      <c r="AY34" s="43"/>
      <c r="AZ34" s="43"/>
      <c r="BA34" s="173"/>
      <c r="BB34" s="171"/>
      <c r="BC34" s="171"/>
      <c r="BD34" s="171"/>
      <c r="BE34" s="171"/>
      <c r="BF34" s="171"/>
      <c r="BG34" s="171"/>
      <c r="BH34" s="171"/>
      <c r="BI34" s="9" t="s">
        <v>541</v>
      </c>
      <c r="BJ34" s="32"/>
      <c r="BK34" s="33"/>
      <c r="BL34" s="34" t="s">
        <v>113</v>
      </c>
      <c r="BM34" s="43" t="s">
        <v>114</v>
      </c>
      <c r="BN34" s="43"/>
      <c r="BO34" s="43"/>
      <c r="BP34" s="173"/>
      <c r="BQ34" s="171"/>
      <c r="BR34" s="171"/>
      <c r="BS34" s="171"/>
      <c r="BT34" s="171"/>
      <c r="BU34" s="171"/>
      <c r="BV34" s="171"/>
      <c r="BW34" s="171"/>
      <c r="BX34" s="9" t="s">
        <v>542</v>
      </c>
      <c r="BY34" s="32"/>
      <c r="BZ34" s="33"/>
      <c r="CA34" s="34" t="s">
        <v>113</v>
      </c>
      <c r="CB34" s="43" t="s">
        <v>114</v>
      </c>
      <c r="CC34" s="43"/>
      <c r="CD34" s="43"/>
      <c r="CE34" s="173"/>
      <c r="CF34" s="171"/>
      <c r="CG34" s="171"/>
      <c r="CH34" s="171"/>
      <c r="CI34" s="171"/>
      <c r="CJ34" s="171"/>
      <c r="CK34" s="171"/>
      <c r="CL34" s="171"/>
      <c r="CM34" s="9" t="s">
        <v>543</v>
      </c>
      <c r="CN34" s="32"/>
      <c r="CO34" s="33"/>
      <c r="CP34" s="34" t="s">
        <v>113</v>
      </c>
      <c r="CQ34" s="43" t="s">
        <v>114</v>
      </c>
      <c r="CR34" s="43"/>
      <c r="CS34" s="43"/>
      <c r="CT34" s="173"/>
      <c r="CU34" s="171"/>
      <c r="CV34" s="171"/>
      <c r="CW34" s="171"/>
      <c r="CX34" s="171"/>
      <c r="CY34" s="171"/>
      <c r="CZ34" s="171"/>
      <c r="DA34" s="171"/>
      <c r="DB34" s="171"/>
      <c r="DC34" s="38">
        <f t="shared" si="7"/>
        <v>357505</v>
      </c>
    </row>
    <row r="35" spans="1:107" s="39" customFormat="1" ht="15" customHeight="1" thickBot="1">
      <c r="A35" s="9" t="s">
        <v>115</v>
      </c>
      <c r="B35" s="32"/>
      <c r="C35" s="34"/>
      <c r="D35" s="34" t="s">
        <v>116</v>
      </c>
      <c r="E35" s="43" t="s">
        <v>117</v>
      </c>
      <c r="F35" s="44"/>
      <c r="G35" s="44"/>
      <c r="H35" s="43"/>
      <c r="I35" s="37"/>
      <c r="J35" s="37"/>
      <c r="K35" s="37">
        <v>838194</v>
      </c>
      <c r="L35" s="37"/>
      <c r="M35" s="37"/>
      <c r="N35" s="37"/>
      <c r="O35" s="37"/>
      <c r="P35" s="9" t="s">
        <v>544</v>
      </c>
      <c r="Q35" s="32"/>
      <c r="R35" s="34"/>
      <c r="S35" s="34" t="s">
        <v>116</v>
      </c>
      <c r="T35" s="43" t="s">
        <v>117</v>
      </c>
      <c r="U35" s="44"/>
      <c r="V35" s="44"/>
      <c r="W35" s="173"/>
      <c r="X35" s="171"/>
      <c r="Y35" s="171"/>
      <c r="Z35" s="171"/>
      <c r="AA35" s="171">
        <v>169</v>
      </c>
      <c r="AB35" s="171">
        <v>1416</v>
      </c>
      <c r="AC35" s="171"/>
      <c r="AD35" s="171"/>
      <c r="AE35" s="9" t="s">
        <v>545</v>
      </c>
      <c r="AF35" s="32"/>
      <c r="AG35" s="34"/>
      <c r="AH35" s="34" t="s">
        <v>116</v>
      </c>
      <c r="AI35" s="43" t="s">
        <v>117</v>
      </c>
      <c r="AJ35" s="44"/>
      <c r="AK35" s="44"/>
      <c r="AL35" s="173"/>
      <c r="AM35" s="171">
        <v>359448</v>
      </c>
      <c r="AN35" s="171"/>
      <c r="AO35" s="171"/>
      <c r="AP35" s="171"/>
      <c r="AQ35" s="171"/>
      <c r="AR35" s="171"/>
      <c r="AS35" s="171"/>
      <c r="AT35" s="9" t="s">
        <v>546</v>
      </c>
      <c r="AU35" s="32"/>
      <c r="AV35" s="34"/>
      <c r="AW35" s="34" t="s">
        <v>116</v>
      </c>
      <c r="AX35" s="43" t="s">
        <v>117</v>
      </c>
      <c r="AY35" s="44"/>
      <c r="AZ35" s="44"/>
      <c r="BA35" s="173"/>
      <c r="BB35" s="171"/>
      <c r="BC35" s="171">
        <v>10278</v>
      </c>
      <c r="BD35" s="171"/>
      <c r="BE35" s="171"/>
      <c r="BF35" s="171">
        <v>3000</v>
      </c>
      <c r="BG35" s="171"/>
      <c r="BH35" s="171"/>
      <c r="BI35" s="9" t="s">
        <v>547</v>
      </c>
      <c r="BJ35" s="32"/>
      <c r="BK35" s="34"/>
      <c r="BL35" s="34" t="s">
        <v>116</v>
      </c>
      <c r="BM35" s="43" t="s">
        <v>117</v>
      </c>
      <c r="BN35" s="44"/>
      <c r="BO35" s="44"/>
      <c r="BP35" s="173"/>
      <c r="BQ35" s="171"/>
      <c r="BR35" s="171"/>
      <c r="BS35" s="171"/>
      <c r="BT35" s="171"/>
      <c r="BU35" s="171"/>
      <c r="BV35" s="171"/>
      <c r="BW35" s="171"/>
      <c r="BX35" s="9" t="s">
        <v>548</v>
      </c>
      <c r="BY35" s="32"/>
      <c r="BZ35" s="34"/>
      <c r="CA35" s="34" t="s">
        <v>116</v>
      </c>
      <c r="CB35" s="43" t="s">
        <v>117</v>
      </c>
      <c r="CC35" s="44"/>
      <c r="CD35" s="44"/>
      <c r="CE35" s="173"/>
      <c r="CF35" s="171"/>
      <c r="CG35" s="171"/>
      <c r="CH35" s="171"/>
      <c r="CI35" s="171"/>
      <c r="CJ35" s="171"/>
      <c r="CK35" s="171"/>
      <c r="CL35" s="171"/>
      <c r="CM35" s="9" t="s">
        <v>549</v>
      </c>
      <c r="CN35" s="32"/>
      <c r="CO35" s="34"/>
      <c r="CP35" s="34" t="s">
        <v>116</v>
      </c>
      <c r="CQ35" s="43" t="s">
        <v>117</v>
      </c>
      <c r="CR35" s="44"/>
      <c r="CS35" s="44"/>
      <c r="CT35" s="173"/>
      <c r="CU35" s="171"/>
      <c r="CV35" s="171"/>
      <c r="CW35" s="171"/>
      <c r="CX35" s="171"/>
      <c r="CY35" s="171"/>
      <c r="CZ35" s="171"/>
      <c r="DA35" s="171"/>
      <c r="DB35" s="171"/>
      <c r="DC35" s="38">
        <f t="shared" si="7"/>
        <v>1212505</v>
      </c>
    </row>
    <row r="36" spans="1:107" s="25" customFormat="1" ht="15" customHeight="1" thickBot="1">
      <c r="A36" s="9" t="s">
        <v>118</v>
      </c>
      <c r="B36" s="26"/>
      <c r="C36" s="61" t="s">
        <v>119</v>
      </c>
      <c r="D36" s="63" t="s">
        <v>108</v>
      </c>
      <c r="E36" s="45"/>
      <c r="F36" s="46"/>
      <c r="G36" s="46"/>
      <c r="H36" s="46"/>
      <c r="I36" s="47">
        <f>SUM(I37:I38)</f>
        <v>0</v>
      </c>
      <c r="J36" s="47">
        <f aca="true" t="shared" si="50" ref="J36:O36">SUM(J37:J38)</f>
        <v>0</v>
      </c>
      <c r="K36" s="47">
        <f t="shared" si="50"/>
        <v>9779</v>
      </c>
      <c r="L36" s="47">
        <f t="shared" si="50"/>
        <v>0</v>
      </c>
      <c r="M36" s="47">
        <f t="shared" si="50"/>
        <v>0</v>
      </c>
      <c r="N36" s="47">
        <f t="shared" si="50"/>
        <v>0</v>
      </c>
      <c r="O36" s="47">
        <f t="shared" si="50"/>
        <v>0</v>
      </c>
      <c r="P36" s="9" t="s">
        <v>550</v>
      </c>
      <c r="Q36" s="26"/>
      <c r="R36" s="61" t="s">
        <v>119</v>
      </c>
      <c r="S36" s="63" t="s">
        <v>108</v>
      </c>
      <c r="T36" s="45"/>
      <c r="U36" s="46"/>
      <c r="V36" s="46"/>
      <c r="W36" s="174"/>
      <c r="X36" s="175">
        <f aca="true" t="shared" si="51" ref="X36:AD36">SUM(X37:X38)</f>
        <v>0</v>
      </c>
      <c r="Y36" s="175">
        <f t="shared" si="51"/>
        <v>0</v>
      </c>
      <c r="Z36" s="175">
        <f t="shared" si="51"/>
        <v>0</v>
      </c>
      <c r="AA36" s="175">
        <f t="shared" si="51"/>
        <v>0</v>
      </c>
      <c r="AB36" s="175">
        <f t="shared" si="51"/>
        <v>0</v>
      </c>
      <c r="AC36" s="175">
        <f t="shared" si="51"/>
        <v>0</v>
      </c>
      <c r="AD36" s="175">
        <f t="shared" si="51"/>
        <v>0</v>
      </c>
      <c r="AE36" s="9" t="s">
        <v>551</v>
      </c>
      <c r="AF36" s="26"/>
      <c r="AG36" s="61" t="s">
        <v>119</v>
      </c>
      <c r="AH36" s="63" t="s">
        <v>108</v>
      </c>
      <c r="AI36" s="45"/>
      <c r="AJ36" s="46"/>
      <c r="AK36" s="46"/>
      <c r="AL36" s="174"/>
      <c r="AM36" s="175">
        <f aca="true" t="shared" si="52" ref="AM36:AS36">SUM(AM37:AM38)</f>
        <v>0</v>
      </c>
      <c r="AN36" s="175">
        <f t="shared" si="52"/>
        <v>0</v>
      </c>
      <c r="AO36" s="175">
        <f t="shared" si="52"/>
        <v>0</v>
      </c>
      <c r="AP36" s="175">
        <f t="shared" si="52"/>
        <v>0</v>
      </c>
      <c r="AQ36" s="175">
        <f t="shared" si="52"/>
        <v>0</v>
      </c>
      <c r="AR36" s="175">
        <f t="shared" si="52"/>
        <v>0</v>
      </c>
      <c r="AS36" s="175">
        <f t="shared" si="52"/>
        <v>0</v>
      </c>
      <c r="AT36" s="9" t="s">
        <v>552</v>
      </c>
      <c r="AU36" s="26"/>
      <c r="AV36" s="61" t="s">
        <v>119</v>
      </c>
      <c r="AW36" s="63" t="s">
        <v>108</v>
      </c>
      <c r="AX36" s="45"/>
      <c r="AY36" s="46"/>
      <c r="AZ36" s="46"/>
      <c r="BA36" s="174"/>
      <c r="BB36" s="175">
        <f aca="true" t="shared" si="53" ref="BB36:BH36">SUM(BB37:BB38)</f>
        <v>0</v>
      </c>
      <c r="BC36" s="175">
        <f t="shared" si="53"/>
        <v>0</v>
      </c>
      <c r="BD36" s="175">
        <f t="shared" si="53"/>
        <v>0</v>
      </c>
      <c r="BE36" s="175">
        <f t="shared" si="53"/>
        <v>0</v>
      </c>
      <c r="BF36" s="175">
        <f t="shared" si="53"/>
        <v>0</v>
      </c>
      <c r="BG36" s="175">
        <f t="shared" si="53"/>
        <v>0</v>
      </c>
      <c r="BH36" s="175">
        <f t="shared" si="53"/>
        <v>0</v>
      </c>
      <c r="BI36" s="9" t="s">
        <v>553</v>
      </c>
      <c r="BJ36" s="26"/>
      <c r="BK36" s="61" t="s">
        <v>119</v>
      </c>
      <c r="BL36" s="63" t="s">
        <v>108</v>
      </c>
      <c r="BM36" s="45"/>
      <c r="BN36" s="46"/>
      <c r="BO36" s="46"/>
      <c r="BP36" s="174"/>
      <c r="BQ36" s="175">
        <f aca="true" t="shared" si="54" ref="BQ36:BW36">SUM(BQ37:BQ38)</f>
        <v>0</v>
      </c>
      <c r="BR36" s="175">
        <f t="shared" si="54"/>
        <v>0</v>
      </c>
      <c r="BS36" s="175">
        <f t="shared" si="54"/>
        <v>0</v>
      </c>
      <c r="BT36" s="175">
        <f t="shared" si="54"/>
        <v>0</v>
      </c>
      <c r="BU36" s="175">
        <f t="shared" si="54"/>
        <v>0</v>
      </c>
      <c r="BV36" s="175">
        <f t="shared" si="54"/>
        <v>0</v>
      </c>
      <c r="BW36" s="175">
        <f t="shared" si="54"/>
        <v>0</v>
      </c>
      <c r="BX36" s="9" t="s">
        <v>554</v>
      </c>
      <c r="BY36" s="26"/>
      <c r="BZ36" s="61" t="s">
        <v>119</v>
      </c>
      <c r="CA36" s="63" t="s">
        <v>108</v>
      </c>
      <c r="CB36" s="45"/>
      <c r="CC36" s="46"/>
      <c r="CD36" s="46"/>
      <c r="CE36" s="174"/>
      <c r="CF36" s="175">
        <f aca="true" t="shared" si="55" ref="CF36:CL36">SUM(CF37:CF38)</f>
        <v>0</v>
      </c>
      <c r="CG36" s="175">
        <f t="shared" si="55"/>
        <v>0</v>
      </c>
      <c r="CH36" s="175">
        <f t="shared" si="55"/>
        <v>0</v>
      </c>
      <c r="CI36" s="175">
        <f t="shared" si="55"/>
        <v>0</v>
      </c>
      <c r="CJ36" s="175">
        <f t="shared" si="55"/>
        <v>0</v>
      </c>
      <c r="CK36" s="175">
        <f t="shared" si="55"/>
        <v>0</v>
      </c>
      <c r="CL36" s="175">
        <f t="shared" si="55"/>
        <v>0</v>
      </c>
      <c r="CM36" s="9" t="s">
        <v>555</v>
      </c>
      <c r="CN36" s="26"/>
      <c r="CO36" s="61" t="s">
        <v>119</v>
      </c>
      <c r="CP36" s="63" t="s">
        <v>108</v>
      </c>
      <c r="CQ36" s="45"/>
      <c r="CR36" s="46"/>
      <c r="CS36" s="46"/>
      <c r="CT36" s="174"/>
      <c r="CU36" s="175">
        <f aca="true" t="shared" si="56" ref="CU36:DB36">SUM(CU37:CU38)</f>
        <v>0</v>
      </c>
      <c r="CV36" s="175">
        <f t="shared" si="56"/>
        <v>0</v>
      </c>
      <c r="CW36" s="175">
        <f t="shared" si="56"/>
        <v>0</v>
      </c>
      <c r="CX36" s="175">
        <f t="shared" si="56"/>
        <v>0</v>
      </c>
      <c r="CY36" s="175">
        <f t="shared" si="56"/>
        <v>0</v>
      </c>
      <c r="CZ36" s="175">
        <f t="shared" si="56"/>
        <v>0</v>
      </c>
      <c r="DA36" s="175">
        <f>SUM(DA37:DA38)</f>
        <v>0</v>
      </c>
      <c r="DB36" s="175">
        <f t="shared" si="56"/>
        <v>0</v>
      </c>
      <c r="DC36" s="48">
        <f t="shared" si="7"/>
        <v>9779</v>
      </c>
    </row>
    <row r="37" spans="1:107" s="39" customFormat="1" ht="15" customHeight="1" thickBot="1">
      <c r="A37" s="9" t="s">
        <v>120</v>
      </c>
      <c r="B37" s="32"/>
      <c r="C37" s="33"/>
      <c r="D37" s="34" t="s">
        <v>121</v>
      </c>
      <c r="E37" s="43" t="s">
        <v>122</v>
      </c>
      <c r="F37" s="43"/>
      <c r="G37" s="43"/>
      <c r="H37" s="43"/>
      <c r="I37" s="37"/>
      <c r="J37" s="37"/>
      <c r="K37" s="37">
        <v>9779</v>
      </c>
      <c r="L37" s="37"/>
      <c r="M37" s="37"/>
      <c r="N37" s="37"/>
      <c r="O37" s="37"/>
      <c r="P37" s="9" t="s">
        <v>556</v>
      </c>
      <c r="Q37" s="32"/>
      <c r="R37" s="33"/>
      <c r="S37" s="34" t="s">
        <v>121</v>
      </c>
      <c r="T37" s="43" t="s">
        <v>122</v>
      </c>
      <c r="U37" s="43"/>
      <c r="V37" s="43"/>
      <c r="W37" s="173"/>
      <c r="X37" s="171"/>
      <c r="Y37" s="171"/>
      <c r="Z37" s="171"/>
      <c r="AA37" s="171"/>
      <c r="AB37" s="171"/>
      <c r="AC37" s="171"/>
      <c r="AD37" s="171"/>
      <c r="AE37" s="9" t="s">
        <v>557</v>
      </c>
      <c r="AF37" s="32"/>
      <c r="AG37" s="33"/>
      <c r="AH37" s="34" t="s">
        <v>121</v>
      </c>
      <c r="AI37" s="43" t="s">
        <v>122</v>
      </c>
      <c r="AJ37" s="43"/>
      <c r="AK37" s="43"/>
      <c r="AL37" s="173"/>
      <c r="AM37" s="171"/>
      <c r="AN37" s="171"/>
      <c r="AO37" s="171"/>
      <c r="AP37" s="171"/>
      <c r="AQ37" s="171"/>
      <c r="AR37" s="171"/>
      <c r="AS37" s="171"/>
      <c r="AT37" s="9" t="s">
        <v>558</v>
      </c>
      <c r="AU37" s="32"/>
      <c r="AV37" s="33"/>
      <c r="AW37" s="34" t="s">
        <v>121</v>
      </c>
      <c r="AX37" s="43" t="s">
        <v>122</v>
      </c>
      <c r="AY37" s="43"/>
      <c r="AZ37" s="43"/>
      <c r="BA37" s="173"/>
      <c r="BB37" s="171"/>
      <c r="BC37" s="171"/>
      <c r="BD37" s="171"/>
      <c r="BE37" s="171"/>
      <c r="BF37" s="171"/>
      <c r="BG37" s="171"/>
      <c r="BH37" s="171"/>
      <c r="BI37" s="9" t="s">
        <v>559</v>
      </c>
      <c r="BJ37" s="32"/>
      <c r="BK37" s="33"/>
      <c r="BL37" s="34" t="s">
        <v>121</v>
      </c>
      <c r="BM37" s="43" t="s">
        <v>122</v>
      </c>
      <c r="BN37" s="43"/>
      <c r="BO37" s="43"/>
      <c r="BP37" s="173"/>
      <c r="BQ37" s="171"/>
      <c r="BR37" s="171"/>
      <c r="BS37" s="171"/>
      <c r="BT37" s="171"/>
      <c r="BU37" s="171"/>
      <c r="BV37" s="171"/>
      <c r="BW37" s="171"/>
      <c r="BX37" s="9" t="s">
        <v>560</v>
      </c>
      <c r="BY37" s="32"/>
      <c r="BZ37" s="33"/>
      <c r="CA37" s="34" t="s">
        <v>121</v>
      </c>
      <c r="CB37" s="43" t="s">
        <v>122</v>
      </c>
      <c r="CC37" s="43"/>
      <c r="CD37" s="43"/>
      <c r="CE37" s="173"/>
      <c r="CF37" s="171"/>
      <c r="CG37" s="171"/>
      <c r="CH37" s="171"/>
      <c r="CI37" s="171"/>
      <c r="CJ37" s="171"/>
      <c r="CK37" s="171"/>
      <c r="CL37" s="171"/>
      <c r="CM37" s="9" t="s">
        <v>561</v>
      </c>
      <c r="CN37" s="32"/>
      <c r="CO37" s="33"/>
      <c r="CP37" s="34" t="s">
        <v>121</v>
      </c>
      <c r="CQ37" s="43" t="s">
        <v>122</v>
      </c>
      <c r="CR37" s="43"/>
      <c r="CS37" s="43"/>
      <c r="CT37" s="173"/>
      <c r="CU37" s="171"/>
      <c r="CV37" s="171"/>
      <c r="CW37" s="171"/>
      <c r="CX37" s="171"/>
      <c r="CY37" s="171"/>
      <c r="CZ37" s="171"/>
      <c r="DA37" s="171"/>
      <c r="DB37" s="171"/>
      <c r="DC37" s="38">
        <f t="shared" si="7"/>
        <v>9779</v>
      </c>
    </row>
    <row r="38" spans="1:107" s="39" customFormat="1" ht="15" customHeight="1" thickBot="1">
      <c r="A38" s="9" t="s">
        <v>123</v>
      </c>
      <c r="B38" s="32"/>
      <c r="C38" s="33"/>
      <c r="D38" s="34" t="s">
        <v>124</v>
      </c>
      <c r="E38" s="43" t="s">
        <v>125</v>
      </c>
      <c r="F38" s="55"/>
      <c r="G38" s="55"/>
      <c r="H38" s="55"/>
      <c r="I38" s="37"/>
      <c r="J38" s="37"/>
      <c r="K38" s="37"/>
      <c r="L38" s="37"/>
      <c r="M38" s="37"/>
      <c r="N38" s="37"/>
      <c r="O38" s="37"/>
      <c r="P38" s="9" t="s">
        <v>562</v>
      </c>
      <c r="Q38" s="32"/>
      <c r="R38" s="33"/>
      <c r="S38" s="34" t="s">
        <v>124</v>
      </c>
      <c r="T38" s="43" t="s">
        <v>125</v>
      </c>
      <c r="U38" s="55"/>
      <c r="V38" s="55"/>
      <c r="W38" s="177"/>
      <c r="X38" s="171"/>
      <c r="Y38" s="171"/>
      <c r="Z38" s="171"/>
      <c r="AA38" s="171"/>
      <c r="AB38" s="171"/>
      <c r="AC38" s="171"/>
      <c r="AD38" s="171"/>
      <c r="AE38" s="9" t="s">
        <v>563</v>
      </c>
      <c r="AF38" s="32"/>
      <c r="AG38" s="33"/>
      <c r="AH38" s="34" t="s">
        <v>124</v>
      </c>
      <c r="AI38" s="43" t="s">
        <v>125</v>
      </c>
      <c r="AJ38" s="55"/>
      <c r="AK38" s="55"/>
      <c r="AL38" s="177"/>
      <c r="AM38" s="171"/>
      <c r="AN38" s="171"/>
      <c r="AO38" s="171"/>
      <c r="AP38" s="171"/>
      <c r="AQ38" s="171"/>
      <c r="AR38" s="171"/>
      <c r="AS38" s="171"/>
      <c r="AT38" s="9" t="s">
        <v>564</v>
      </c>
      <c r="AU38" s="32"/>
      <c r="AV38" s="33"/>
      <c r="AW38" s="34" t="s">
        <v>124</v>
      </c>
      <c r="AX38" s="43" t="s">
        <v>125</v>
      </c>
      <c r="AY38" s="55"/>
      <c r="AZ38" s="55"/>
      <c r="BA38" s="177"/>
      <c r="BB38" s="171"/>
      <c r="BC38" s="171"/>
      <c r="BD38" s="171"/>
      <c r="BE38" s="171"/>
      <c r="BF38" s="171"/>
      <c r="BG38" s="171"/>
      <c r="BH38" s="171"/>
      <c r="BI38" s="9" t="s">
        <v>565</v>
      </c>
      <c r="BJ38" s="32"/>
      <c r="BK38" s="33"/>
      <c r="BL38" s="34" t="s">
        <v>124</v>
      </c>
      <c r="BM38" s="43" t="s">
        <v>125</v>
      </c>
      <c r="BN38" s="55"/>
      <c r="BO38" s="55"/>
      <c r="BP38" s="177"/>
      <c r="BQ38" s="171"/>
      <c r="BR38" s="171"/>
      <c r="BS38" s="171"/>
      <c r="BT38" s="171"/>
      <c r="BU38" s="171"/>
      <c r="BV38" s="171"/>
      <c r="BW38" s="171"/>
      <c r="BX38" s="9" t="s">
        <v>566</v>
      </c>
      <c r="BY38" s="32"/>
      <c r="BZ38" s="33"/>
      <c r="CA38" s="34" t="s">
        <v>124</v>
      </c>
      <c r="CB38" s="43" t="s">
        <v>125</v>
      </c>
      <c r="CC38" s="55"/>
      <c r="CD38" s="55"/>
      <c r="CE38" s="177"/>
      <c r="CF38" s="171"/>
      <c r="CG38" s="171"/>
      <c r="CH38" s="171"/>
      <c r="CI38" s="171"/>
      <c r="CJ38" s="171"/>
      <c r="CK38" s="171"/>
      <c r="CL38" s="171"/>
      <c r="CM38" s="9" t="s">
        <v>567</v>
      </c>
      <c r="CN38" s="32"/>
      <c r="CO38" s="33"/>
      <c r="CP38" s="34" t="s">
        <v>124</v>
      </c>
      <c r="CQ38" s="43" t="s">
        <v>125</v>
      </c>
      <c r="CR38" s="55"/>
      <c r="CS38" s="55"/>
      <c r="CT38" s="177"/>
      <c r="CU38" s="171"/>
      <c r="CV38" s="171"/>
      <c r="CW38" s="171"/>
      <c r="CX38" s="171"/>
      <c r="CY38" s="171"/>
      <c r="CZ38" s="171"/>
      <c r="DA38" s="171"/>
      <c r="DB38" s="171"/>
      <c r="DC38" s="38">
        <f t="shared" si="7"/>
        <v>0</v>
      </c>
    </row>
    <row r="39" spans="1:107" s="25" customFormat="1" ht="15" customHeight="1" thickBot="1">
      <c r="A39" s="9" t="s">
        <v>126</v>
      </c>
      <c r="B39" s="26"/>
      <c r="C39" s="61" t="s">
        <v>127</v>
      </c>
      <c r="D39" s="28" t="s">
        <v>128</v>
      </c>
      <c r="E39" s="64"/>
      <c r="F39" s="29"/>
      <c r="G39" s="29"/>
      <c r="H39" s="29"/>
      <c r="I39" s="30">
        <f>SUM(I40)</f>
        <v>0</v>
      </c>
      <c r="J39" s="30">
        <f aca="true" t="shared" si="57" ref="J39:O39">SUM(J40)</f>
        <v>0</v>
      </c>
      <c r="K39" s="30">
        <f t="shared" si="57"/>
        <v>0</v>
      </c>
      <c r="L39" s="30">
        <f t="shared" si="57"/>
        <v>0</v>
      </c>
      <c r="M39" s="30">
        <f t="shared" si="57"/>
        <v>0</v>
      </c>
      <c r="N39" s="30">
        <f t="shared" si="57"/>
        <v>0</v>
      </c>
      <c r="O39" s="30">
        <f t="shared" si="57"/>
        <v>0</v>
      </c>
      <c r="P39" s="9" t="s">
        <v>568</v>
      </c>
      <c r="Q39" s="26"/>
      <c r="R39" s="61" t="s">
        <v>127</v>
      </c>
      <c r="S39" s="28" t="s">
        <v>128</v>
      </c>
      <c r="T39" s="64"/>
      <c r="U39" s="29"/>
      <c r="V39" s="29"/>
      <c r="W39" s="169"/>
      <c r="X39" s="170">
        <f aca="true" t="shared" si="58" ref="X39:AD39">SUM(X40)</f>
        <v>0</v>
      </c>
      <c r="Y39" s="170">
        <f t="shared" si="58"/>
        <v>0</v>
      </c>
      <c r="Z39" s="170">
        <f t="shared" si="58"/>
        <v>0</v>
      </c>
      <c r="AA39" s="170">
        <f t="shared" si="58"/>
        <v>0</v>
      </c>
      <c r="AB39" s="170">
        <f t="shared" si="58"/>
        <v>0</v>
      </c>
      <c r="AC39" s="170">
        <f t="shared" si="58"/>
        <v>0</v>
      </c>
      <c r="AD39" s="170">
        <f t="shared" si="58"/>
        <v>0</v>
      </c>
      <c r="AE39" s="9" t="s">
        <v>569</v>
      </c>
      <c r="AF39" s="26"/>
      <c r="AG39" s="61" t="s">
        <v>127</v>
      </c>
      <c r="AH39" s="28" t="s">
        <v>128</v>
      </c>
      <c r="AI39" s="64"/>
      <c r="AJ39" s="29"/>
      <c r="AK39" s="29"/>
      <c r="AL39" s="169"/>
      <c r="AM39" s="170">
        <f aca="true" t="shared" si="59" ref="AM39:AS39">SUM(AM40)</f>
        <v>0</v>
      </c>
      <c r="AN39" s="170">
        <f t="shared" si="59"/>
        <v>0</v>
      </c>
      <c r="AO39" s="170">
        <f t="shared" si="59"/>
        <v>0</v>
      </c>
      <c r="AP39" s="170">
        <f t="shared" si="59"/>
        <v>0</v>
      </c>
      <c r="AQ39" s="170">
        <f t="shared" si="59"/>
        <v>0</v>
      </c>
      <c r="AR39" s="170">
        <f t="shared" si="59"/>
        <v>0</v>
      </c>
      <c r="AS39" s="170">
        <f t="shared" si="59"/>
        <v>2300</v>
      </c>
      <c r="AT39" s="9" t="s">
        <v>570</v>
      </c>
      <c r="AU39" s="26"/>
      <c r="AV39" s="61" t="s">
        <v>127</v>
      </c>
      <c r="AW39" s="28" t="s">
        <v>128</v>
      </c>
      <c r="AX39" s="64"/>
      <c r="AY39" s="29"/>
      <c r="AZ39" s="29"/>
      <c r="BA39" s="169"/>
      <c r="BB39" s="170">
        <f aca="true" t="shared" si="60" ref="BB39:BH39">SUM(BB40)</f>
        <v>0</v>
      </c>
      <c r="BC39" s="170">
        <f t="shared" si="60"/>
        <v>0</v>
      </c>
      <c r="BD39" s="170">
        <f t="shared" si="60"/>
        <v>0</v>
      </c>
      <c r="BE39" s="170">
        <f t="shared" si="60"/>
        <v>0</v>
      </c>
      <c r="BF39" s="170">
        <f t="shared" si="60"/>
        <v>0</v>
      </c>
      <c r="BG39" s="170">
        <f t="shared" si="60"/>
        <v>0</v>
      </c>
      <c r="BH39" s="170">
        <f t="shared" si="60"/>
        <v>0</v>
      </c>
      <c r="BI39" s="9" t="s">
        <v>571</v>
      </c>
      <c r="BJ39" s="26"/>
      <c r="BK39" s="61" t="s">
        <v>127</v>
      </c>
      <c r="BL39" s="28" t="s">
        <v>128</v>
      </c>
      <c r="BM39" s="64"/>
      <c r="BN39" s="29"/>
      <c r="BO39" s="29"/>
      <c r="BP39" s="169"/>
      <c r="BQ39" s="170">
        <f aca="true" t="shared" si="61" ref="BQ39:BW39">SUM(BQ40)</f>
        <v>0</v>
      </c>
      <c r="BR39" s="170">
        <f t="shared" si="61"/>
        <v>0</v>
      </c>
      <c r="BS39" s="170">
        <f t="shared" si="61"/>
        <v>0</v>
      </c>
      <c r="BT39" s="170">
        <f t="shared" si="61"/>
        <v>0</v>
      </c>
      <c r="BU39" s="170">
        <f t="shared" si="61"/>
        <v>0</v>
      </c>
      <c r="BV39" s="170">
        <f t="shared" si="61"/>
        <v>0</v>
      </c>
      <c r="BW39" s="170">
        <f t="shared" si="61"/>
        <v>0</v>
      </c>
      <c r="BX39" s="9" t="s">
        <v>572</v>
      </c>
      <c r="BY39" s="26"/>
      <c r="BZ39" s="61" t="s">
        <v>127</v>
      </c>
      <c r="CA39" s="28" t="s">
        <v>128</v>
      </c>
      <c r="CB39" s="64"/>
      <c r="CC39" s="29"/>
      <c r="CD39" s="29"/>
      <c r="CE39" s="169"/>
      <c r="CF39" s="170">
        <f aca="true" t="shared" si="62" ref="CF39:CL39">SUM(CF40)</f>
        <v>0</v>
      </c>
      <c r="CG39" s="170">
        <f t="shared" si="62"/>
        <v>0</v>
      </c>
      <c r="CH39" s="170">
        <f t="shared" si="62"/>
        <v>0</v>
      </c>
      <c r="CI39" s="170">
        <f t="shared" si="62"/>
        <v>0</v>
      </c>
      <c r="CJ39" s="170">
        <f t="shared" si="62"/>
        <v>0</v>
      </c>
      <c r="CK39" s="170">
        <f t="shared" si="62"/>
        <v>0</v>
      </c>
      <c r="CL39" s="170">
        <f t="shared" si="62"/>
        <v>0</v>
      </c>
      <c r="CM39" s="9" t="s">
        <v>573</v>
      </c>
      <c r="CN39" s="26"/>
      <c r="CO39" s="61" t="s">
        <v>127</v>
      </c>
      <c r="CP39" s="28" t="s">
        <v>128</v>
      </c>
      <c r="CQ39" s="64"/>
      <c r="CR39" s="29"/>
      <c r="CS39" s="29"/>
      <c r="CT39" s="169"/>
      <c r="CU39" s="170">
        <f aca="true" t="shared" si="63" ref="CU39:DB39">SUM(CU40)</f>
        <v>0</v>
      </c>
      <c r="CV39" s="170">
        <f t="shared" si="63"/>
        <v>0</v>
      </c>
      <c r="CW39" s="170">
        <f t="shared" si="63"/>
        <v>0</v>
      </c>
      <c r="CX39" s="170">
        <f t="shared" si="63"/>
        <v>0</v>
      </c>
      <c r="CY39" s="170">
        <f t="shared" si="63"/>
        <v>0</v>
      </c>
      <c r="CZ39" s="170">
        <f t="shared" si="63"/>
        <v>0</v>
      </c>
      <c r="DA39" s="170">
        <f t="shared" si="63"/>
        <v>0</v>
      </c>
      <c r="DB39" s="170">
        <f t="shared" si="63"/>
        <v>0</v>
      </c>
      <c r="DC39" s="31">
        <f t="shared" si="7"/>
        <v>2300</v>
      </c>
    </row>
    <row r="40" spans="1:107" s="39" customFormat="1" ht="15" customHeight="1" thickBot="1">
      <c r="A40" s="9" t="s">
        <v>129</v>
      </c>
      <c r="B40" s="32"/>
      <c r="C40" s="33"/>
      <c r="D40" s="34" t="s">
        <v>130</v>
      </c>
      <c r="E40" s="55" t="s">
        <v>131</v>
      </c>
      <c r="F40" s="55"/>
      <c r="G40" s="55"/>
      <c r="H40" s="55"/>
      <c r="I40" s="65"/>
      <c r="J40" s="65"/>
      <c r="K40" s="65"/>
      <c r="L40" s="65"/>
      <c r="M40" s="65"/>
      <c r="N40" s="65"/>
      <c r="O40" s="65"/>
      <c r="P40" s="9" t="s">
        <v>574</v>
      </c>
      <c r="Q40" s="32"/>
      <c r="R40" s="33"/>
      <c r="S40" s="34" t="s">
        <v>130</v>
      </c>
      <c r="T40" s="55" t="s">
        <v>131</v>
      </c>
      <c r="U40" s="55"/>
      <c r="V40" s="55"/>
      <c r="W40" s="177"/>
      <c r="X40" s="180"/>
      <c r="Y40" s="180"/>
      <c r="Z40" s="180"/>
      <c r="AA40" s="180"/>
      <c r="AB40" s="180"/>
      <c r="AC40" s="180"/>
      <c r="AD40" s="180"/>
      <c r="AE40" s="9" t="s">
        <v>575</v>
      </c>
      <c r="AF40" s="32"/>
      <c r="AG40" s="33"/>
      <c r="AH40" s="34" t="s">
        <v>130</v>
      </c>
      <c r="AI40" s="55" t="s">
        <v>131</v>
      </c>
      <c r="AJ40" s="55"/>
      <c r="AK40" s="55"/>
      <c r="AL40" s="177"/>
      <c r="AM40" s="180"/>
      <c r="AN40" s="180"/>
      <c r="AO40" s="180"/>
      <c r="AP40" s="180"/>
      <c r="AQ40" s="180"/>
      <c r="AR40" s="180"/>
      <c r="AS40" s="180">
        <v>2300</v>
      </c>
      <c r="AT40" s="9" t="s">
        <v>576</v>
      </c>
      <c r="AU40" s="32"/>
      <c r="AV40" s="33"/>
      <c r="AW40" s="34" t="s">
        <v>130</v>
      </c>
      <c r="AX40" s="55" t="s">
        <v>131</v>
      </c>
      <c r="AY40" s="55"/>
      <c r="AZ40" s="55"/>
      <c r="BA40" s="177"/>
      <c r="BB40" s="180"/>
      <c r="BC40" s="180"/>
      <c r="BD40" s="180"/>
      <c r="BE40" s="180"/>
      <c r="BF40" s="180"/>
      <c r="BG40" s="180"/>
      <c r="BH40" s="180"/>
      <c r="BI40" s="9" t="s">
        <v>577</v>
      </c>
      <c r="BJ40" s="32"/>
      <c r="BK40" s="33"/>
      <c r="BL40" s="34" t="s">
        <v>130</v>
      </c>
      <c r="BM40" s="55" t="s">
        <v>131</v>
      </c>
      <c r="BN40" s="55"/>
      <c r="BO40" s="55"/>
      <c r="BP40" s="177"/>
      <c r="BQ40" s="180"/>
      <c r="BR40" s="180"/>
      <c r="BS40" s="180"/>
      <c r="BT40" s="180"/>
      <c r="BU40" s="180"/>
      <c r="BV40" s="180"/>
      <c r="BW40" s="180"/>
      <c r="BX40" s="9" t="s">
        <v>578</v>
      </c>
      <c r="BY40" s="32"/>
      <c r="BZ40" s="33"/>
      <c r="CA40" s="34" t="s">
        <v>130</v>
      </c>
      <c r="CB40" s="55" t="s">
        <v>131</v>
      </c>
      <c r="CC40" s="55"/>
      <c r="CD40" s="55"/>
      <c r="CE40" s="177"/>
      <c r="CF40" s="180"/>
      <c r="CG40" s="180"/>
      <c r="CH40" s="180"/>
      <c r="CI40" s="180"/>
      <c r="CJ40" s="180"/>
      <c r="CK40" s="180"/>
      <c r="CL40" s="180"/>
      <c r="CM40" s="9" t="s">
        <v>579</v>
      </c>
      <c r="CN40" s="32"/>
      <c r="CO40" s="33"/>
      <c r="CP40" s="34" t="s">
        <v>130</v>
      </c>
      <c r="CQ40" s="55" t="s">
        <v>131</v>
      </c>
      <c r="CR40" s="55"/>
      <c r="CS40" s="55"/>
      <c r="CT40" s="177"/>
      <c r="CU40" s="180"/>
      <c r="CV40" s="180"/>
      <c r="CW40" s="180"/>
      <c r="CX40" s="180"/>
      <c r="CY40" s="180"/>
      <c r="CZ40" s="180"/>
      <c r="DA40" s="180"/>
      <c r="DB40" s="180"/>
      <c r="DC40" s="66">
        <f t="shared" si="7"/>
        <v>2300</v>
      </c>
    </row>
    <row r="41" spans="1:107" s="25" customFormat="1" ht="30" customHeight="1" thickBot="1">
      <c r="A41" s="9" t="s">
        <v>132</v>
      </c>
      <c r="B41" s="67" t="s">
        <v>133</v>
      </c>
      <c r="C41" s="68"/>
      <c r="D41" s="68"/>
      <c r="E41" s="68"/>
      <c r="F41" s="68"/>
      <c r="G41" s="68"/>
      <c r="H41" s="68"/>
      <c r="I41" s="69">
        <f>SUM(I7,I32)</f>
        <v>61684</v>
      </c>
      <c r="J41" s="69">
        <f aca="true" t="shared" si="64" ref="J41:O41">SUM(J7,J32)</f>
        <v>0</v>
      </c>
      <c r="K41" s="69">
        <f t="shared" si="64"/>
        <v>924327</v>
      </c>
      <c r="L41" s="69">
        <f t="shared" si="64"/>
        <v>7000</v>
      </c>
      <c r="M41" s="69">
        <f t="shared" si="64"/>
        <v>0</v>
      </c>
      <c r="N41" s="69">
        <f t="shared" si="64"/>
        <v>21500</v>
      </c>
      <c r="O41" s="69">
        <f t="shared" si="64"/>
        <v>3419417</v>
      </c>
      <c r="P41" s="9" t="s">
        <v>580</v>
      </c>
      <c r="Q41" s="67" t="s">
        <v>133</v>
      </c>
      <c r="R41" s="68"/>
      <c r="S41" s="68"/>
      <c r="T41" s="68"/>
      <c r="U41" s="68"/>
      <c r="V41" s="68"/>
      <c r="W41" s="181"/>
      <c r="X41" s="182">
        <f>SUM(X7,X32)</f>
        <v>0</v>
      </c>
      <c r="Y41" s="182">
        <f aca="true" t="shared" si="65" ref="Y41:AD41">SUM(Y7,Y32)</f>
        <v>0</v>
      </c>
      <c r="Z41" s="182">
        <f t="shared" si="65"/>
        <v>0</v>
      </c>
      <c r="AA41" s="182">
        <f t="shared" si="65"/>
        <v>28549</v>
      </c>
      <c r="AB41" s="182">
        <f t="shared" si="65"/>
        <v>60629</v>
      </c>
      <c r="AC41" s="182">
        <f t="shared" si="65"/>
        <v>0</v>
      </c>
      <c r="AD41" s="182">
        <f t="shared" si="65"/>
        <v>0</v>
      </c>
      <c r="AE41" s="9" t="s">
        <v>581</v>
      </c>
      <c r="AF41" s="67" t="s">
        <v>133</v>
      </c>
      <c r="AG41" s="68"/>
      <c r="AH41" s="68"/>
      <c r="AI41" s="68"/>
      <c r="AJ41" s="68"/>
      <c r="AK41" s="68"/>
      <c r="AL41" s="181"/>
      <c r="AM41" s="182">
        <f>SUM(AM7,AM32)</f>
        <v>359948</v>
      </c>
      <c r="AN41" s="182">
        <f aca="true" t="shared" si="66" ref="AN41:AS41">SUM(AN7,AN32)</f>
        <v>0</v>
      </c>
      <c r="AO41" s="182">
        <f t="shared" si="66"/>
        <v>11675</v>
      </c>
      <c r="AP41" s="182">
        <f t="shared" si="66"/>
        <v>5000</v>
      </c>
      <c r="AQ41" s="182">
        <f t="shared" si="66"/>
        <v>0</v>
      </c>
      <c r="AR41" s="182">
        <f t="shared" si="66"/>
        <v>9081</v>
      </c>
      <c r="AS41" s="182">
        <f t="shared" si="66"/>
        <v>2300</v>
      </c>
      <c r="AT41" s="9" t="s">
        <v>582</v>
      </c>
      <c r="AU41" s="67" t="s">
        <v>133</v>
      </c>
      <c r="AV41" s="68"/>
      <c r="AW41" s="68"/>
      <c r="AX41" s="68"/>
      <c r="AY41" s="68"/>
      <c r="AZ41" s="68"/>
      <c r="BA41" s="181"/>
      <c r="BB41" s="182">
        <f>SUM(BB7,BB32)</f>
        <v>0</v>
      </c>
      <c r="BC41" s="182">
        <f aca="true" t="shared" si="67" ref="BC41:BH41">SUM(BC7,BC32)</f>
        <v>10278</v>
      </c>
      <c r="BD41" s="182">
        <f t="shared" si="67"/>
        <v>24500</v>
      </c>
      <c r="BE41" s="182">
        <f t="shared" si="67"/>
        <v>0</v>
      </c>
      <c r="BF41" s="182">
        <f t="shared" si="67"/>
        <v>3000</v>
      </c>
      <c r="BG41" s="182">
        <f t="shared" si="67"/>
        <v>0</v>
      </c>
      <c r="BH41" s="182">
        <f t="shared" si="67"/>
        <v>0</v>
      </c>
      <c r="BI41" s="9" t="s">
        <v>583</v>
      </c>
      <c r="BJ41" s="67" t="s">
        <v>133</v>
      </c>
      <c r="BK41" s="68"/>
      <c r="BL41" s="68"/>
      <c r="BM41" s="68"/>
      <c r="BN41" s="68"/>
      <c r="BO41" s="68"/>
      <c r="BP41" s="181"/>
      <c r="BQ41" s="182">
        <f>SUM(BQ7,BQ32)</f>
        <v>0</v>
      </c>
      <c r="BR41" s="182">
        <f aca="true" t="shared" si="68" ref="BR41:BW41">SUM(BR7,BR32)</f>
        <v>26940</v>
      </c>
      <c r="BS41" s="182">
        <f t="shared" si="68"/>
        <v>11256</v>
      </c>
      <c r="BT41" s="182">
        <f t="shared" si="68"/>
        <v>240</v>
      </c>
      <c r="BU41" s="182">
        <f t="shared" si="68"/>
        <v>0</v>
      </c>
      <c r="BV41" s="182">
        <f t="shared" si="68"/>
        <v>0</v>
      </c>
      <c r="BW41" s="182">
        <f t="shared" si="68"/>
        <v>396</v>
      </c>
      <c r="BX41" s="9" t="s">
        <v>584</v>
      </c>
      <c r="BY41" s="67" t="s">
        <v>133</v>
      </c>
      <c r="BZ41" s="68"/>
      <c r="CA41" s="68"/>
      <c r="CB41" s="68"/>
      <c r="CC41" s="68"/>
      <c r="CD41" s="68"/>
      <c r="CE41" s="181"/>
      <c r="CF41" s="182">
        <f>SUM(CF7,CF32)</f>
        <v>0</v>
      </c>
      <c r="CG41" s="182">
        <f aca="true" t="shared" si="69" ref="CG41:CL41">SUM(CG7,CG32)</f>
        <v>0</v>
      </c>
      <c r="CH41" s="182">
        <f t="shared" si="69"/>
        <v>0</v>
      </c>
      <c r="CI41" s="182">
        <f t="shared" si="69"/>
        <v>0</v>
      </c>
      <c r="CJ41" s="182">
        <f t="shared" si="69"/>
        <v>0</v>
      </c>
      <c r="CK41" s="182">
        <f t="shared" si="69"/>
        <v>0</v>
      </c>
      <c r="CL41" s="182">
        <f t="shared" si="69"/>
        <v>0</v>
      </c>
      <c r="CM41" s="9" t="s">
        <v>585</v>
      </c>
      <c r="CN41" s="67" t="s">
        <v>586</v>
      </c>
      <c r="CO41" s="68"/>
      <c r="CP41" s="68"/>
      <c r="CQ41" s="68"/>
      <c r="CR41" s="68"/>
      <c r="CS41" s="68"/>
      <c r="CT41" s="181"/>
      <c r="CU41" s="182">
        <f>SUM(CU7,CU32)</f>
        <v>0</v>
      </c>
      <c r="CV41" s="182">
        <f aca="true" t="shared" si="70" ref="CV41:DB41">SUM(CV7,CV32)</f>
        <v>0</v>
      </c>
      <c r="CW41" s="182">
        <f t="shared" si="70"/>
        <v>0</v>
      </c>
      <c r="CX41" s="182">
        <f t="shared" si="70"/>
        <v>499</v>
      </c>
      <c r="CY41" s="182">
        <f>SUM(CY7,CY32)</f>
        <v>0</v>
      </c>
      <c r="CZ41" s="182">
        <f t="shared" si="70"/>
        <v>300</v>
      </c>
      <c r="DA41" s="182">
        <f>SUM(DA7,DA32)</f>
        <v>0</v>
      </c>
      <c r="DB41" s="182">
        <f t="shared" si="70"/>
        <v>0</v>
      </c>
      <c r="DC41" s="70">
        <f t="shared" si="7"/>
        <v>4988519</v>
      </c>
    </row>
    <row r="42" spans="1:107" s="72" customFormat="1" ht="15" customHeight="1" thickBot="1">
      <c r="A42" s="9" t="s">
        <v>134</v>
      </c>
      <c r="B42" s="20" t="s">
        <v>135</v>
      </c>
      <c r="C42" s="71" t="s">
        <v>136</v>
      </c>
      <c r="D42" s="71"/>
      <c r="E42" s="71"/>
      <c r="F42" s="71"/>
      <c r="G42" s="71"/>
      <c r="H42" s="71"/>
      <c r="I42" s="23">
        <f>SUM(I43,I45,I48)</f>
        <v>0</v>
      </c>
      <c r="J42" s="23">
        <f aca="true" t="shared" si="71" ref="J42:O42">SUM(J43,J45,J48)</f>
        <v>0</v>
      </c>
      <c r="K42" s="23">
        <f t="shared" si="71"/>
        <v>0</v>
      </c>
      <c r="L42" s="23">
        <f t="shared" si="71"/>
        <v>0</v>
      </c>
      <c r="M42" s="23">
        <f t="shared" si="71"/>
        <v>0</v>
      </c>
      <c r="N42" s="23">
        <f t="shared" si="71"/>
        <v>0</v>
      </c>
      <c r="O42" s="23">
        <f t="shared" si="71"/>
        <v>0</v>
      </c>
      <c r="P42" s="9" t="s">
        <v>587</v>
      </c>
      <c r="Q42" s="20" t="s">
        <v>135</v>
      </c>
      <c r="R42" s="71" t="s">
        <v>136</v>
      </c>
      <c r="S42" s="71"/>
      <c r="T42" s="71"/>
      <c r="U42" s="71"/>
      <c r="V42" s="71"/>
      <c r="W42" s="183"/>
      <c r="X42" s="168">
        <f aca="true" t="shared" si="72" ref="X42:AD42">SUM(X43,X45,X48)</f>
        <v>0</v>
      </c>
      <c r="Y42" s="168">
        <f t="shared" si="72"/>
        <v>609107</v>
      </c>
      <c r="Z42" s="168">
        <f t="shared" si="72"/>
        <v>0</v>
      </c>
      <c r="AA42" s="168">
        <f t="shared" si="72"/>
        <v>0</v>
      </c>
      <c r="AB42" s="168">
        <f t="shared" si="72"/>
        <v>0</v>
      </c>
      <c r="AC42" s="168">
        <f t="shared" si="72"/>
        <v>0</v>
      </c>
      <c r="AD42" s="168">
        <f t="shared" si="72"/>
        <v>0</v>
      </c>
      <c r="AE42" s="9" t="s">
        <v>588</v>
      </c>
      <c r="AF42" s="20" t="s">
        <v>135</v>
      </c>
      <c r="AG42" s="71" t="s">
        <v>136</v>
      </c>
      <c r="AH42" s="71"/>
      <c r="AI42" s="71"/>
      <c r="AJ42" s="71"/>
      <c r="AK42" s="71"/>
      <c r="AL42" s="183"/>
      <c r="AM42" s="168">
        <f aca="true" t="shared" si="73" ref="AM42:AS42">SUM(AM43,AM45,AM48)</f>
        <v>0</v>
      </c>
      <c r="AN42" s="168">
        <f t="shared" si="73"/>
        <v>0</v>
      </c>
      <c r="AO42" s="168">
        <f t="shared" si="73"/>
        <v>0</v>
      </c>
      <c r="AP42" s="168">
        <f t="shared" si="73"/>
        <v>0</v>
      </c>
      <c r="AQ42" s="168">
        <f t="shared" si="73"/>
        <v>0</v>
      </c>
      <c r="AR42" s="168">
        <f t="shared" si="73"/>
        <v>0</v>
      </c>
      <c r="AS42" s="168">
        <f t="shared" si="73"/>
        <v>0</v>
      </c>
      <c r="AT42" s="9" t="s">
        <v>589</v>
      </c>
      <c r="AU42" s="20" t="s">
        <v>135</v>
      </c>
      <c r="AV42" s="71" t="s">
        <v>136</v>
      </c>
      <c r="AW42" s="71"/>
      <c r="AX42" s="71"/>
      <c r="AY42" s="71"/>
      <c r="AZ42" s="71"/>
      <c r="BA42" s="183"/>
      <c r="BB42" s="168">
        <f aca="true" t="shared" si="74" ref="BB42:BH42">SUM(BB43,BB45,BB48)</f>
        <v>0</v>
      </c>
      <c r="BC42" s="168">
        <f t="shared" si="74"/>
        <v>0</v>
      </c>
      <c r="BD42" s="168">
        <f t="shared" si="74"/>
        <v>0</v>
      </c>
      <c r="BE42" s="168">
        <f t="shared" si="74"/>
        <v>0</v>
      </c>
      <c r="BF42" s="168">
        <f t="shared" si="74"/>
        <v>0</v>
      </c>
      <c r="BG42" s="168">
        <f t="shared" si="74"/>
        <v>0</v>
      </c>
      <c r="BH42" s="168">
        <f t="shared" si="74"/>
        <v>0</v>
      </c>
      <c r="BI42" s="9" t="s">
        <v>590</v>
      </c>
      <c r="BJ42" s="20" t="s">
        <v>135</v>
      </c>
      <c r="BK42" s="71" t="s">
        <v>136</v>
      </c>
      <c r="BL42" s="71"/>
      <c r="BM42" s="71"/>
      <c r="BN42" s="71"/>
      <c r="BO42" s="71"/>
      <c r="BP42" s="183"/>
      <c r="BQ42" s="168">
        <f aca="true" t="shared" si="75" ref="BQ42:BW42">SUM(BQ43,BQ45,BQ48)</f>
        <v>0</v>
      </c>
      <c r="BR42" s="168">
        <f t="shared" si="75"/>
        <v>0</v>
      </c>
      <c r="BS42" s="168">
        <f t="shared" si="75"/>
        <v>0</v>
      </c>
      <c r="BT42" s="168">
        <f t="shared" si="75"/>
        <v>0</v>
      </c>
      <c r="BU42" s="168">
        <f t="shared" si="75"/>
        <v>0</v>
      </c>
      <c r="BV42" s="168">
        <f t="shared" si="75"/>
        <v>0</v>
      </c>
      <c r="BW42" s="168">
        <f t="shared" si="75"/>
        <v>0</v>
      </c>
      <c r="BX42" s="9" t="s">
        <v>591</v>
      </c>
      <c r="BY42" s="20" t="s">
        <v>135</v>
      </c>
      <c r="BZ42" s="71" t="s">
        <v>136</v>
      </c>
      <c r="CA42" s="71"/>
      <c r="CB42" s="71"/>
      <c r="CC42" s="71"/>
      <c r="CD42" s="71"/>
      <c r="CE42" s="183"/>
      <c r="CF42" s="168">
        <f aca="true" t="shared" si="76" ref="CF42:CL42">SUM(CF43,CF45,CF48)</f>
        <v>0</v>
      </c>
      <c r="CG42" s="168">
        <f t="shared" si="76"/>
        <v>0</v>
      </c>
      <c r="CH42" s="168">
        <f t="shared" si="76"/>
        <v>0</v>
      </c>
      <c r="CI42" s="168">
        <f t="shared" si="76"/>
        <v>0</v>
      </c>
      <c r="CJ42" s="168">
        <f t="shared" si="76"/>
        <v>0</v>
      </c>
      <c r="CK42" s="168">
        <f t="shared" si="76"/>
        <v>0</v>
      </c>
      <c r="CL42" s="168">
        <f t="shared" si="76"/>
        <v>0</v>
      </c>
      <c r="CM42" s="9" t="s">
        <v>592</v>
      </c>
      <c r="CN42" s="20" t="s">
        <v>135</v>
      </c>
      <c r="CO42" s="71" t="s">
        <v>136</v>
      </c>
      <c r="CP42" s="71"/>
      <c r="CQ42" s="71"/>
      <c r="CR42" s="71"/>
      <c r="CS42" s="71"/>
      <c r="CT42" s="183"/>
      <c r="CU42" s="168">
        <f aca="true" t="shared" si="77" ref="CU42:DB42">SUM(CU43,CU45,CU48)</f>
        <v>0</v>
      </c>
      <c r="CV42" s="168">
        <f t="shared" si="77"/>
        <v>0</v>
      </c>
      <c r="CW42" s="168">
        <f t="shared" si="77"/>
        <v>0</v>
      </c>
      <c r="CX42" s="168">
        <f t="shared" si="77"/>
        <v>0</v>
      </c>
      <c r="CY42" s="168">
        <f t="shared" si="77"/>
        <v>0</v>
      </c>
      <c r="CZ42" s="168">
        <f t="shared" si="77"/>
        <v>0</v>
      </c>
      <c r="DA42" s="168">
        <f>SUM(DA43,DA45,DA48)</f>
        <v>0</v>
      </c>
      <c r="DB42" s="168">
        <f t="shared" si="77"/>
        <v>0</v>
      </c>
      <c r="DC42" s="24">
        <f t="shared" si="7"/>
        <v>609107</v>
      </c>
    </row>
    <row r="43" spans="1:107" s="72" customFormat="1" ht="15" customHeight="1" thickBot="1">
      <c r="A43" s="9" t="s">
        <v>137</v>
      </c>
      <c r="B43" s="73"/>
      <c r="C43" s="27" t="s">
        <v>138</v>
      </c>
      <c r="D43" s="45" t="s">
        <v>139</v>
      </c>
      <c r="E43" s="45"/>
      <c r="F43" s="45"/>
      <c r="G43" s="45"/>
      <c r="H43" s="45"/>
      <c r="I43" s="47">
        <f>SUM(I44)</f>
        <v>0</v>
      </c>
      <c r="J43" s="47">
        <f aca="true" t="shared" si="78" ref="J43:O43">SUM(J44)</f>
        <v>0</v>
      </c>
      <c r="K43" s="47">
        <f t="shared" si="78"/>
        <v>0</v>
      </c>
      <c r="L43" s="47">
        <f t="shared" si="78"/>
        <v>0</v>
      </c>
      <c r="M43" s="47">
        <f t="shared" si="78"/>
        <v>0</v>
      </c>
      <c r="N43" s="47">
        <f t="shared" si="78"/>
        <v>0</v>
      </c>
      <c r="O43" s="47">
        <f t="shared" si="78"/>
        <v>0</v>
      </c>
      <c r="P43" s="9" t="s">
        <v>593</v>
      </c>
      <c r="Q43" s="73"/>
      <c r="R43" s="27" t="s">
        <v>138</v>
      </c>
      <c r="S43" s="45" t="s">
        <v>139</v>
      </c>
      <c r="T43" s="45"/>
      <c r="U43" s="45"/>
      <c r="V43" s="45"/>
      <c r="W43" s="184"/>
      <c r="X43" s="175">
        <f aca="true" t="shared" si="79" ref="X43:AD43">SUM(X44)</f>
        <v>0</v>
      </c>
      <c r="Y43" s="175">
        <f t="shared" si="79"/>
        <v>0</v>
      </c>
      <c r="Z43" s="175">
        <f t="shared" si="79"/>
        <v>0</v>
      </c>
      <c r="AA43" s="175">
        <f t="shared" si="79"/>
        <v>0</v>
      </c>
      <c r="AB43" s="175">
        <f t="shared" si="79"/>
        <v>0</v>
      </c>
      <c r="AC43" s="175">
        <f t="shared" si="79"/>
        <v>0</v>
      </c>
      <c r="AD43" s="175">
        <f t="shared" si="79"/>
        <v>0</v>
      </c>
      <c r="AE43" s="9" t="s">
        <v>594</v>
      </c>
      <c r="AF43" s="73"/>
      <c r="AG43" s="27" t="s">
        <v>138</v>
      </c>
      <c r="AH43" s="45" t="s">
        <v>139</v>
      </c>
      <c r="AI43" s="45"/>
      <c r="AJ43" s="45"/>
      <c r="AK43" s="45"/>
      <c r="AL43" s="184"/>
      <c r="AM43" s="175">
        <f aca="true" t="shared" si="80" ref="AM43:AS43">SUM(AM44)</f>
        <v>0</v>
      </c>
      <c r="AN43" s="175">
        <f t="shared" si="80"/>
        <v>0</v>
      </c>
      <c r="AO43" s="175">
        <f t="shared" si="80"/>
        <v>0</v>
      </c>
      <c r="AP43" s="175">
        <f t="shared" si="80"/>
        <v>0</v>
      </c>
      <c r="AQ43" s="175">
        <f t="shared" si="80"/>
        <v>0</v>
      </c>
      <c r="AR43" s="175">
        <f t="shared" si="80"/>
        <v>0</v>
      </c>
      <c r="AS43" s="175">
        <f t="shared" si="80"/>
        <v>0</v>
      </c>
      <c r="AT43" s="9" t="s">
        <v>595</v>
      </c>
      <c r="AU43" s="73"/>
      <c r="AV43" s="27" t="s">
        <v>138</v>
      </c>
      <c r="AW43" s="45" t="s">
        <v>139</v>
      </c>
      <c r="AX43" s="45"/>
      <c r="AY43" s="45"/>
      <c r="AZ43" s="45"/>
      <c r="BA43" s="184"/>
      <c r="BB43" s="175">
        <f aca="true" t="shared" si="81" ref="BB43:BH43">SUM(BB44)</f>
        <v>0</v>
      </c>
      <c r="BC43" s="175">
        <f t="shared" si="81"/>
        <v>0</v>
      </c>
      <c r="BD43" s="175">
        <f t="shared" si="81"/>
        <v>0</v>
      </c>
      <c r="BE43" s="175">
        <f t="shared" si="81"/>
        <v>0</v>
      </c>
      <c r="BF43" s="175">
        <f t="shared" si="81"/>
        <v>0</v>
      </c>
      <c r="BG43" s="175">
        <f t="shared" si="81"/>
        <v>0</v>
      </c>
      <c r="BH43" s="175">
        <f t="shared" si="81"/>
        <v>0</v>
      </c>
      <c r="BI43" s="9" t="s">
        <v>596</v>
      </c>
      <c r="BJ43" s="73"/>
      <c r="BK43" s="27" t="s">
        <v>138</v>
      </c>
      <c r="BL43" s="45" t="s">
        <v>139</v>
      </c>
      <c r="BM43" s="45"/>
      <c r="BN43" s="45"/>
      <c r="BO43" s="45"/>
      <c r="BP43" s="184"/>
      <c r="BQ43" s="175">
        <f aca="true" t="shared" si="82" ref="BQ43:BW43">SUM(BQ44)</f>
        <v>0</v>
      </c>
      <c r="BR43" s="175">
        <f t="shared" si="82"/>
        <v>0</v>
      </c>
      <c r="BS43" s="175">
        <f t="shared" si="82"/>
        <v>0</v>
      </c>
      <c r="BT43" s="175">
        <f t="shared" si="82"/>
        <v>0</v>
      </c>
      <c r="BU43" s="175">
        <f t="shared" si="82"/>
        <v>0</v>
      </c>
      <c r="BV43" s="175">
        <f t="shared" si="82"/>
        <v>0</v>
      </c>
      <c r="BW43" s="175">
        <f t="shared" si="82"/>
        <v>0</v>
      </c>
      <c r="BX43" s="9" t="s">
        <v>597</v>
      </c>
      <c r="BY43" s="73"/>
      <c r="BZ43" s="27" t="s">
        <v>138</v>
      </c>
      <c r="CA43" s="45" t="s">
        <v>139</v>
      </c>
      <c r="CB43" s="45"/>
      <c r="CC43" s="45"/>
      <c r="CD43" s="45"/>
      <c r="CE43" s="184"/>
      <c r="CF43" s="175">
        <f aca="true" t="shared" si="83" ref="CF43:CL43">SUM(CF44)</f>
        <v>0</v>
      </c>
      <c r="CG43" s="175">
        <f t="shared" si="83"/>
        <v>0</v>
      </c>
      <c r="CH43" s="175">
        <f t="shared" si="83"/>
        <v>0</v>
      </c>
      <c r="CI43" s="175">
        <f t="shared" si="83"/>
        <v>0</v>
      </c>
      <c r="CJ43" s="175">
        <f t="shared" si="83"/>
        <v>0</v>
      </c>
      <c r="CK43" s="175">
        <f t="shared" si="83"/>
        <v>0</v>
      </c>
      <c r="CL43" s="175">
        <f t="shared" si="83"/>
        <v>0</v>
      </c>
      <c r="CM43" s="9" t="s">
        <v>598</v>
      </c>
      <c r="CN43" s="73"/>
      <c r="CO43" s="27" t="s">
        <v>138</v>
      </c>
      <c r="CP43" s="45" t="s">
        <v>139</v>
      </c>
      <c r="CQ43" s="45"/>
      <c r="CR43" s="45"/>
      <c r="CS43" s="45"/>
      <c r="CT43" s="184"/>
      <c r="CU43" s="175">
        <f aca="true" t="shared" si="84" ref="CU43:DB43">SUM(CU44)</f>
        <v>0</v>
      </c>
      <c r="CV43" s="175">
        <f t="shared" si="84"/>
        <v>0</v>
      </c>
      <c r="CW43" s="175">
        <f t="shared" si="84"/>
        <v>0</v>
      </c>
      <c r="CX43" s="175">
        <f t="shared" si="84"/>
        <v>0</v>
      </c>
      <c r="CY43" s="175">
        <f t="shared" si="84"/>
        <v>0</v>
      </c>
      <c r="CZ43" s="175">
        <f t="shared" si="84"/>
        <v>0</v>
      </c>
      <c r="DA43" s="175">
        <f t="shared" si="84"/>
        <v>0</v>
      </c>
      <c r="DB43" s="175">
        <f t="shared" si="84"/>
        <v>0</v>
      </c>
      <c r="DC43" s="48">
        <f t="shared" si="7"/>
        <v>0</v>
      </c>
    </row>
    <row r="44" spans="1:107" s="39" customFormat="1" ht="15" customHeight="1" thickBot="1">
      <c r="A44" s="9" t="s">
        <v>140</v>
      </c>
      <c r="B44" s="32"/>
      <c r="C44" s="34"/>
      <c r="D44" s="40" t="s">
        <v>141</v>
      </c>
      <c r="E44" s="43" t="s">
        <v>142</v>
      </c>
      <c r="F44" s="43"/>
      <c r="G44" s="43"/>
      <c r="H44" s="43"/>
      <c r="I44" s="37"/>
      <c r="J44" s="37"/>
      <c r="K44" s="37"/>
      <c r="L44" s="37"/>
      <c r="M44" s="37"/>
      <c r="N44" s="37"/>
      <c r="O44" s="37"/>
      <c r="P44" s="9" t="s">
        <v>599</v>
      </c>
      <c r="Q44" s="32"/>
      <c r="R44" s="34"/>
      <c r="S44" s="40" t="s">
        <v>141</v>
      </c>
      <c r="T44" s="43" t="s">
        <v>142</v>
      </c>
      <c r="U44" s="43"/>
      <c r="V44" s="43"/>
      <c r="W44" s="173"/>
      <c r="X44" s="171"/>
      <c r="Y44" s="171"/>
      <c r="Z44" s="171"/>
      <c r="AA44" s="171"/>
      <c r="AB44" s="171"/>
      <c r="AC44" s="171"/>
      <c r="AD44" s="171"/>
      <c r="AE44" s="9" t="s">
        <v>600</v>
      </c>
      <c r="AF44" s="32"/>
      <c r="AG44" s="34"/>
      <c r="AH44" s="40" t="s">
        <v>141</v>
      </c>
      <c r="AI44" s="43" t="s">
        <v>142</v>
      </c>
      <c r="AJ44" s="43"/>
      <c r="AK44" s="43"/>
      <c r="AL44" s="173"/>
      <c r="AM44" s="171"/>
      <c r="AN44" s="171"/>
      <c r="AO44" s="171"/>
      <c r="AP44" s="171"/>
      <c r="AQ44" s="171"/>
      <c r="AR44" s="171"/>
      <c r="AS44" s="171"/>
      <c r="AT44" s="9" t="s">
        <v>601</v>
      </c>
      <c r="AU44" s="32"/>
      <c r="AV44" s="34"/>
      <c r="AW44" s="40" t="s">
        <v>141</v>
      </c>
      <c r="AX44" s="43" t="s">
        <v>142</v>
      </c>
      <c r="AY44" s="43"/>
      <c r="AZ44" s="43"/>
      <c r="BA44" s="173"/>
      <c r="BB44" s="171"/>
      <c r="BC44" s="171"/>
      <c r="BD44" s="171"/>
      <c r="BE44" s="171"/>
      <c r="BF44" s="171"/>
      <c r="BG44" s="171"/>
      <c r="BH44" s="171"/>
      <c r="BI44" s="9" t="s">
        <v>602</v>
      </c>
      <c r="BJ44" s="32"/>
      <c r="BK44" s="34"/>
      <c r="BL44" s="40" t="s">
        <v>141</v>
      </c>
      <c r="BM44" s="43" t="s">
        <v>142</v>
      </c>
      <c r="BN44" s="43"/>
      <c r="BO44" s="43"/>
      <c r="BP44" s="173"/>
      <c r="BQ44" s="171"/>
      <c r="BR44" s="171"/>
      <c r="BS44" s="171"/>
      <c r="BT44" s="171"/>
      <c r="BU44" s="171"/>
      <c r="BV44" s="171"/>
      <c r="BW44" s="171"/>
      <c r="BX44" s="9" t="s">
        <v>603</v>
      </c>
      <c r="BY44" s="32"/>
      <c r="BZ44" s="34"/>
      <c r="CA44" s="40" t="s">
        <v>141</v>
      </c>
      <c r="CB44" s="43" t="s">
        <v>142</v>
      </c>
      <c r="CC44" s="43"/>
      <c r="CD44" s="43"/>
      <c r="CE44" s="173"/>
      <c r="CF44" s="171"/>
      <c r="CG44" s="171"/>
      <c r="CH44" s="171"/>
      <c r="CI44" s="171"/>
      <c r="CJ44" s="171"/>
      <c r="CK44" s="171"/>
      <c r="CL44" s="171"/>
      <c r="CM44" s="9" t="s">
        <v>604</v>
      </c>
      <c r="CN44" s="32"/>
      <c r="CO44" s="34"/>
      <c r="CP44" s="40" t="s">
        <v>141</v>
      </c>
      <c r="CQ44" s="43" t="s">
        <v>142</v>
      </c>
      <c r="CR44" s="43"/>
      <c r="CS44" s="43"/>
      <c r="CT44" s="173"/>
      <c r="CU44" s="171"/>
      <c r="CV44" s="171"/>
      <c r="CW44" s="171"/>
      <c r="CX44" s="171"/>
      <c r="CY44" s="171"/>
      <c r="CZ44" s="171"/>
      <c r="DA44" s="171"/>
      <c r="DB44" s="171"/>
      <c r="DC44" s="38">
        <f t="shared" si="7"/>
        <v>0</v>
      </c>
    </row>
    <row r="45" spans="1:107" s="25" customFormat="1" ht="15" customHeight="1" thickBot="1">
      <c r="A45" s="9" t="s">
        <v>143</v>
      </c>
      <c r="B45" s="26"/>
      <c r="C45" s="27" t="s">
        <v>144</v>
      </c>
      <c r="D45" s="45" t="s">
        <v>145</v>
      </c>
      <c r="E45" s="45"/>
      <c r="F45" s="45"/>
      <c r="G45" s="45"/>
      <c r="H45" s="29"/>
      <c r="I45" s="47">
        <f>SUM(I46:I47)</f>
        <v>0</v>
      </c>
      <c r="J45" s="47">
        <f aca="true" t="shared" si="85" ref="J45:O45">SUM(J46:J47)</f>
        <v>0</v>
      </c>
      <c r="K45" s="47">
        <f t="shared" si="85"/>
        <v>0</v>
      </c>
      <c r="L45" s="47">
        <f t="shared" si="85"/>
        <v>0</v>
      </c>
      <c r="M45" s="47">
        <f t="shared" si="85"/>
        <v>0</v>
      </c>
      <c r="N45" s="47">
        <f t="shared" si="85"/>
        <v>0</v>
      </c>
      <c r="O45" s="47">
        <f t="shared" si="85"/>
        <v>0</v>
      </c>
      <c r="P45" s="9" t="s">
        <v>605</v>
      </c>
      <c r="Q45" s="26"/>
      <c r="R45" s="27" t="s">
        <v>144</v>
      </c>
      <c r="S45" s="45" t="s">
        <v>145</v>
      </c>
      <c r="T45" s="45"/>
      <c r="U45" s="45"/>
      <c r="V45" s="45"/>
      <c r="W45" s="169"/>
      <c r="X45" s="175">
        <f aca="true" t="shared" si="86" ref="X45:AD45">SUM(X46:X47)</f>
        <v>0</v>
      </c>
      <c r="Y45" s="175">
        <f t="shared" si="86"/>
        <v>609107</v>
      </c>
      <c r="Z45" s="175">
        <f t="shared" si="86"/>
        <v>0</v>
      </c>
      <c r="AA45" s="175">
        <f t="shared" si="86"/>
        <v>0</v>
      </c>
      <c r="AB45" s="175">
        <f t="shared" si="86"/>
        <v>0</v>
      </c>
      <c r="AC45" s="175">
        <f t="shared" si="86"/>
        <v>0</v>
      </c>
      <c r="AD45" s="175">
        <f t="shared" si="86"/>
        <v>0</v>
      </c>
      <c r="AE45" s="9" t="s">
        <v>606</v>
      </c>
      <c r="AF45" s="26"/>
      <c r="AG45" s="27" t="s">
        <v>144</v>
      </c>
      <c r="AH45" s="45" t="s">
        <v>145</v>
      </c>
      <c r="AI45" s="45"/>
      <c r="AJ45" s="45"/>
      <c r="AK45" s="45"/>
      <c r="AL45" s="169"/>
      <c r="AM45" s="175">
        <f aca="true" t="shared" si="87" ref="AM45:AS45">SUM(AM46:AM47)</f>
        <v>0</v>
      </c>
      <c r="AN45" s="175">
        <f t="shared" si="87"/>
        <v>0</v>
      </c>
      <c r="AO45" s="175">
        <f t="shared" si="87"/>
        <v>0</v>
      </c>
      <c r="AP45" s="175">
        <f t="shared" si="87"/>
        <v>0</v>
      </c>
      <c r="AQ45" s="175">
        <f t="shared" si="87"/>
        <v>0</v>
      </c>
      <c r="AR45" s="175">
        <f t="shared" si="87"/>
        <v>0</v>
      </c>
      <c r="AS45" s="175">
        <f t="shared" si="87"/>
        <v>0</v>
      </c>
      <c r="AT45" s="9" t="s">
        <v>607</v>
      </c>
      <c r="AU45" s="26"/>
      <c r="AV45" s="27" t="s">
        <v>144</v>
      </c>
      <c r="AW45" s="45" t="s">
        <v>145</v>
      </c>
      <c r="AX45" s="45"/>
      <c r="AY45" s="45"/>
      <c r="AZ45" s="45"/>
      <c r="BA45" s="169"/>
      <c r="BB45" s="175">
        <f aca="true" t="shared" si="88" ref="BB45:BH45">SUM(BB46:BB47)</f>
        <v>0</v>
      </c>
      <c r="BC45" s="175">
        <f t="shared" si="88"/>
        <v>0</v>
      </c>
      <c r="BD45" s="175">
        <f t="shared" si="88"/>
        <v>0</v>
      </c>
      <c r="BE45" s="175">
        <f t="shared" si="88"/>
        <v>0</v>
      </c>
      <c r="BF45" s="175">
        <f t="shared" si="88"/>
        <v>0</v>
      </c>
      <c r="BG45" s="175">
        <f t="shared" si="88"/>
        <v>0</v>
      </c>
      <c r="BH45" s="175">
        <f t="shared" si="88"/>
        <v>0</v>
      </c>
      <c r="BI45" s="9" t="s">
        <v>608</v>
      </c>
      <c r="BJ45" s="26"/>
      <c r="BK45" s="27" t="s">
        <v>144</v>
      </c>
      <c r="BL45" s="45" t="s">
        <v>145</v>
      </c>
      <c r="BM45" s="45"/>
      <c r="BN45" s="45"/>
      <c r="BO45" s="45"/>
      <c r="BP45" s="169"/>
      <c r="BQ45" s="175">
        <f aca="true" t="shared" si="89" ref="BQ45:BW45">SUM(BQ46:BQ47)</f>
        <v>0</v>
      </c>
      <c r="BR45" s="175">
        <f t="shared" si="89"/>
        <v>0</v>
      </c>
      <c r="BS45" s="175">
        <f t="shared" si="89"/>
        <v>0</v>
      </c>
      <c r="BT45" s="175">
        <f t="shared" si="89"/>
        <v>0</v>
      </c>
      <c r="BU45" s="175">
        <f t="shared" si="89"/>
        <v>0</v>
      </c>
      <c r="BV45" s="175">
        <f t="shared" si="89"/>
        <v>0</v>
      </c>
      <c r="BW45" s="175">
        <f t="shared" si="89"/>
        <v>0</v>
      </c>
      <c r="BX45" s="9" t="s">
        <v>609</v>
      </c>
      <c r="BY45" s="26"/>
      <c r="BZ45" s="27" t="s">
        <v>144</v>
      </c>
      <c r="CA45" s="45" t="s">
        <v>145</v>
      </c>
      <c r="CB45" s="45"/>
      <c r="CC45" s="45"/>
      <c r="CD45" s="45"/>
      <c r="CE45" s="169"/>
      <c r="CF45" s="175">
        <f aca="true" t="shared" si="90" ref="CF45:CL45">SUM(CF46:CF47)</f>
        <v>0</v>
      </c>
      <c r="CG45" s="175">
        <f t="shared" si="90"/>
        <v>0</v>
      </c>
      <c r="CH45" s="175">
        <f t="shared" si="90"/>
        <v>0</v>
      </c>
      <c r="CI45" s="175">
        <f t="shared" si="90"/>
        <v>0</v>
      </c>
      <c r="CJ45" s="175">
        <f t="shared" si="90"/>
        <v>0</v>
      </c>
      <c r="CK45" s="175">
        <f t="shared" si="90"/>
        <v>0</v>
      </c>
      <c r="CL45" s="175">
        <f t="shared" si="90"/>
        <v>0</v>
      </c>
      <c r="CM45" s="9" t="s">
        <v>610</v>
      </c>
      <c r="CN45" s="26"/>
      <c r="CO45" s="27" t="s">
        <v>144</v>
      </c>
      <c r="CP45" s="45" t="s">
        <v>145</v>
      </c>
      <c r="CQ45" s="45"/>
      <c r="CR45" s="45"/>
      <c r="CS45" s="45"/>
      <c r="CT45" s="169"/>
      <c r="CU45" s="175">
        <f aca="true" t="shared" si="91" ref="CU45:DB45">SUM(CU46:CU47)</f>
        <v>0</v>
      </c>
      <c r="CV45" s="175">
        <f t="shared" si="91"/>
        <v>0</v>
      </c>
      <c r="CW45" s="175">
        <f t="shared" si="91"/>
        <v>0</v>
      </c>
      <c r="CX45" s="175">
        <f t="shared" si="91"/>
        <v>0</v>
      </c>
      <c r="CY45" s="175">
        <f t="shared" si="91"/>
        <v>0</v>
      </c>
      <c r="CZ45" s="175">
        <f t="shared" si="91"/>
        <v>0</v>
      </c>
      <c r="DA45" s="175">
        <f>SUM(DA46:DA47)</f>
        <v>0</v>
      </c>
      <c r="DB45" s="175">
        <f t="shared" si="91"/>
        <v>0</v>
      </c>
      <c r="DC45" s="48">
        <f t="shared" si="7"/>
        <v>609107</v>
      </c>
    </row>
    <row r="46" spans="1:107" s="60" customFormat="1" ht="15" customHeight="1" thickBot="1">
      <c r="A46" s="9" t="s">
        <v>146</v>
      </c>
      <c r="B46" s="56"/>
      <c r="C46" s="34"/>
      <c r="D46" s="34" t="s">
        <v>147</v>
      </c>
      <c r="E46" s="55" t="s">
        <v>148</v>
      </c>
      <c r="F46" s="55"/>
      <c r="G46" s="55"/>
      <c r="H46" s="59"/>
      <c r="I46" s="65"/>
      <c r="J46" s="65"/>
      <c r="K46" s="65"/>
      <c r="L46" s="65"/>
      <c r="M46" s="65"/>
      <c r="N46" s="65"/>
      <c r="O46" s="65"/>
      <c r="P46" s="9" t="s">
        <v>611</v>
      </c>
      <c r="Q46" s="56"/>
      <c r="R46" s="34"/>
      <c r="S46" s="34" t="s">
        <v>147</v>
      </c>
      <c r="T46" s="55" t="s">
        <v>148</v>
      </c>
      <c r="U46" s="55"/>
      <c r="V46" s="55"/>
      <c r="W46" s="178"/>
      <c r="X46" s="180"/>
      <c r="Y46" s="180">
        <v>434539</v>
      </c>
      <c r="Z46" s="180"/>
      <c r="AA46" s="180"/>
      <c r="AB46" s="180"/>
      <c r="AC46" s="180"/>
      <c r="AD46" s="180"/>
      <c r="AE46" s="9" t="s">
        <v>612</v>
      </c>
      <c r="AF46" s="56"/>
      <c r="AG46" s="34"/>
      <c r="AH46" s="34" t="s">
        <v>147</v>
      </c>
      <c r="AI46" s="55" t="s">
        <v>148</v>
      </c>
      <c r="AJ46" s="55"/>
      <c r="AK46" s="55"/>
      <c r="AL46" s="178"/>
      <c r="AM46" s="180"/>
      <c r="AN46" s="180"/>
      <c r="AO46" s="180"/>
      <c r="AP46" s="180"/>
      <c r="AQ46" s="180"/>
      <c r="AR46" s="180"/>
      <c r="AS46" s="180"/>
      <c r="AT46" s="9" t="s">
        <v>613</v>
      </c>
      <c r="AU46" s="56"/>
      <c r="AV46" s="34"/>
      <c r="AW46" s="34" t="s">
        <v>147</v>
      </c>
      <c r="AX46" s="55" t="s">
        <v>148</v>
      </c>
      <c r="AY46" s="55"/>
      <c r="AZ46" s="55"/>
      <c r="BA46" s="178"/>
      <c r="BB46" s="180"/>
      <c r="BC46" s="180"/>
      <c r="BD46" s="180"/>
      <c r="BE46" s="180"/>
      <c r="BF46" s="180"/>
      <c r="BG46" s="180"/>
      <c r="BH46" s="180"/>
      <c r="BI46" s="9" t="s">
        <v>614</v>
      </c>
      <c r="BJ46" s="56"/>
      <c r="BK46" s="34"/>
      <c r="BL46" s="34" t="s">
        <v>147</v>
      </c>
      <c r="BM46" s="55" t="s">
        <v>148</v>
      </c>
      <c r="BN46" s="55"/>
      <c r="BO46" s="55"/>
      <c r="BP46" s="178"/>
      <c r="BQ46" s="180"/>
      <c r="BR46" s="180"/>
      <c r="BS46" s="180"/>
      <c r="BT46" s="180"/>
      <c r="BU46" s="180"/>
      <c r="BV46" s="180"/>
      <c r="BW46" s="180"/>
      <c r="BX46" s="9" t="s">
        <v>615</v>
      </c>
      <c r="BY46" s="56"/>
      <c r="BZ46" s="34"/>
      <c r="CA46" s="34" t="s">
        <v>147</v>
      </c>
      <c r="CB46" s="55" t="s">
        <v>148</v>
      </c>
      <c r="CC46" s="55"/>
      <c r="CD46" s="55"/>
      <c r="CE46" s="178"/>
      <c r="CF46" s="180"/>
      <c r="CG46" s="180"/>
      <c r="CH46" s="180"/>
      <c r="CI46" s="180"/>
      <c r="CJ46" s="180"/>
      <c r="CK46" s="180"/>
      <c r="CL46" s="180"/>
      <c r="CM46" s="9" t="s">
        <v>616</v>
      </c>
      <c r="CN46" s="56"/>
      <c r="CO46" s="34"/>
      <c r="CP46" s="34" t="s">
        <v>147</v>
      </c>
      <c r="CQ46" s="55" t="s">
        <v>148</v>
      </c>
      <c r="CR46" s="55"/>
      <c r="CS46" s="55"/>
      <c r="CT46" s="178"/>
      <c r="CU46" s="180"/>
      <c r="CV46" s="180"/>
      <c r="CW46" s="180"/>
      <c r="CX46" s="180"/>
      <c r="CY46" s="180"/>
      <c r="CZ46" s="180"/>
      <c r="DA46" s="180"/>
      <c r="DB46" s="180"/>
      <c r="DC46" s="66">
        <f t="shared" si="7"/>
        <v>434539</v>
      </c>
    </row>
    <row r="47" spans="1:107" s="60" customFormat="1" ht="15" customHeight="1" thickBot="1">
      <c r="A47" s="9" t="s">
        <v>149</v>
      </c>
      <c r="B47" s="56"/>
      <c r="C47" s="34"/>
      <c r="D47" s="34" t="s">
        <v>150</v>
      </c>
      <c r="E47" s="55" t="s">
        <v>151</v>
      </c>
      <c r="F47" s="55"/>
      <c r="G47" s="55"/>
      <c r="H47" s="59"/>
      <c r="I47" s="65"/>
      <c r="J47" s="65"/>
      <c r="K47" s="65"/>
      <c r="L47" s="65"/>
      <c r="M47" s="65"/>
      <c r="N47" s="65"/>
      <c r="O47" s="65"/>
      <c r="P47" s="9" t="s">
        <v>617</v>
      </c>
      <c r="Q47" s="56"/>
      <c r="R47" s="34"/>
      <c r="S47" s="34" t="s">
        <v>150</v>
      </c>
      <c r="T47" s="55" t="s">
        <v>151</v>
      </c>
      <c r="U47" s="55"/>
      <c r="V47" s="55"/>
      <c r="W47" s="178"/>
      <c r="X47" s="180"/>
      <c r="Y47" s="180">
        <v>174568</v>
      </c>
      <c r="Z47" s="180"/>
      <c r="AA47" s="180"/>
      <c r="AB47" s="180"/>
      <c r="AC47" s="180"/>
      <c r="AD47" s="180"/>
      <c r="AE47" s="9" t="s">
        <v>618</v>
      </c>
      <c r="AF47" s="56"/>
      <c r="AG47" s="34"/>
      <c r="AH47" s="34" t="s">
        <v>150</v>
      </c>
      <c r="AI47" s="55" t="s">
        <v>151</v>
      </c>
      <c r="AJ47" s="55"/>
      <c r="AK47" s="55"/>
      <c r="AL47" s="178"/>
      <c r="AM47" s="180"/>
      <c r="AN47" s="180"/>
      <c r="AO47" s="180"/>
      <c r="AP47" s="180"/>
      <c r="AQ47" s="180"/>
      <c r="AR47" s="180"/>
      <c r="AS47" s="180"/>
      <c r="AT47" s="9" t="s">
        <v>619</v>
      </c>
      <c r="AU47" s="56"/>
      <c r="AV47" s="34"/>
      <c r="AW47" s="34" t="s">
        <v>150</v>
      </c>
      <c r="AX47" s="55" t="s">
        <v>151</v>
      </c>
      <c r="AY47" s="55"/>
      <c r="AZ47" s="55"/>
      <c r="BA47" s="178"/>
      <c r="BB47" s="180"/>
      <c r="BC47" s="180"/>
      <c r="BD47" s="180"/>
      <c r="BE47" s="180"/>
      <c r="BF47" s="180"/>
      <c r="BG47" s="180"/>
      <c r="BH47" s="180"/>
      <c r="BI47" s="9" t="s">
        <v>620</v>
      </c>
      <c r="BJ47" s="56"/>
      <c r="BK47" s="34"/>
      <c r="BL47" s="34" t="s">
        <v>150</v>
      </c>
      <c r="BM47" s="55" t="s">
        <v>151</v>
      </c>
      <c r="BN47" s="55"/>
      <c r="BO47" s="55"/>
      <c r="BP47" s="178"/>
      <c r="BQ47" s="180"/>
      <c r="BR47" s="180"/>
      <c r="BS47" s="180"/>
      <c r="BT47" s="180"/>
      <c r="BU47" s="180"/>
      <c r="BV47" s="180"/>
      <c r="BW47" s="180"/>
      <c r="BX47" s="9" t="s">
        <v>621</v>
      </c>
      <c r="BY47" s="56"/>
      <c r="BZ47" s="34"/>
      <c r="CA47" s="34" t="s">
        <v>150</v>
      </c>
      <c r="CB47" s="55" t="s">
        <v>151</v>
      </c>
      <c r="CC47" s="55"/>
      <c r="CD47" s="55"/>
      <c r="CE47" s="178"/>
      <c r="CF47" s="180"/>
      <c r="CG47" s="180"/>
      <c r="CH47" s="180"/>
      <c r="CI47" s="180"/>
      <c r="CJ47" s="180"/>
      <c r="CK47" s="180"/>
      <c r="CL47" s="180"/>
      <c r="CM47" s="9" t="s">
        <v>622</v>
      </c>
      <c r="CN47" s="56"/>
      <c r="CO47" s="34"/>
      <c r="CP47" s="34" t="s">
        <v>150</v>
      </c>
      <c r="CQ47" s="55" t="s">
        <v>151</v>
      </c>
      <c r="CR47" s="55"/>
      <c r="CS47" s="55"/>
      <c r="CT47" s="178"/>
      <c r="CU47" s="180"/>
      <c r="CV47" s="180"/>
      <c r="CW47" s="180"/>
      <c r="CX47" s="180"/>
      <c r="CY47" s="180"/>
      <c r="CZ47" s="180"/>
      <c r="DA47" s="180"/>
      <c r="DB47" s="180"/>
      <c r="DC47" s="66">
        <f t="shared" si="7"/>
        <v>174568</v>
      </c>
    </row>
    <row r="48" spans="1:107" s="25" customFormat="1" ht="15" customHeight="1" thickBot="1">
      <c r="A48" s="9" t="s">
        <v>152</v>
      </c>
      <c r="B48" s="74"/>
      <c r="C48" s="75" t="s">
        <v>153</v>
      </c>
      <c r="D48" s="76" t="s">
        <v>154</v>
      </c>
      <c r="E48" s="77"/>
      <c r="F48" s="77"/>
      <c r="G48" s="77"/>
      <c r="H48" s="77"/>
      <c r="I48" s="78"/>
      <c r="J48" s="78"/>
      <c r="K48" s="78"/>
      <c r="L48" s="78"/>
      <c r="M48" s="78"/>
      <c r="N48" s="78"/>
      <c r="O48" s="78"/>
      <c r="P48" s="9" t="s">
        <v>623</v>
      </c>
      <c r="Q48" s="74"/>
      <c r="R48" s="75" t="s">
        <v>153</v>
      </c>
      <c r="S48" s="76" t="s">
        <v>154</v>
      </c>
      <c r="T48" s="77"/>
      <c r="U48" s="77"/>
      <c r="V48" s="77"/>
      <c r="W48" s="185"/>
      <c r="X48" s="186"/>
      <c r="Y48" s="186"/>
      <c r="Z48" s="186"/>
      <c r="AA48" s="186"/>
      <c r="AB48" s="186"/>
      <c r="AC48" s="186"/>
      <c r="AD48" s="186"/>
      <c r="AE48" s="9" t="s">
        <v>624</v>
      </c>
      <c r="AF48" s="74"/>
      <c r="AG48" s="75" t="s">
        <v>153</v>
      </c>
      <c r="AH48" s="76" t="s">
        <v>154</v>
      </c>
      <c r="AI48" s="77"/>
      <c r="AJ48" s="77"/>
      <c r="AK48" s="77"/>
      <c r="AL48" s="185"/>
      <c r="AM48" s="186"/>
      <c r="AN48" s="186"/>
      <c r="AO48" s="186"/>
      <c r="AP48" s="186"/>
      <c r="AQ48" s="186"/>
      <c r="AR48" s="186"/>
      <c r="AS48" s="186"/>
      <c r="AT48" s="9" t="s">
        <v>625</v>
      </c>
      <c r="AU48" s="74"/>
      <c r="AV48" s="75" t="s">
        <v>153</v>
      </c>
      <c r="AW48" s="76" t="s">
        <v>154</v>
      </c>
      <c r="AX48" s="77"/>
      <c r="AY48" s="77"/>
      <c r="AZ48" s="77"/>
      <c r="BA48" s="185"/>
      <c r="BB48" s="186"/>
      <c r="BC48" s="186"/>
      <c r="BD48" s="186"/>
      <c r="BE48" s="186"/>
      <c r="BF48" s="186"/>
      <c r="BG48" s="186"/>
      <c r="BH48" s="186"/>
      <c r="BI48" s="9" t="s">
        <v>626</v>
      </c>
      <c r="BJ48" s="74"/>
      <c r="BK48" s="75" t="s">
        <v>153</v>
      </c>
      <c r="BL48" s="76" t="s">
        <v>154</v>
      </c>
      <c r="BM48" s="77"/>
      <c r="BN48" s="77"/>
      <c r="BO48" s="77"/>
      <c r="BP48" s="185"/>
      <c r="BQ48" s="186"/>
      <c r="BR48" s="186"/>
      <c r="BS48" s="186"/>
      <c r="BT48" s="186"/>
      <c r="BU48" s="186"/>
      <c r="BV48" s="186"/>
      <c r="BW48" s="186"/>
      <c r="BX48" s="9" t="s">
        <v>627</v>
      </c>
      <c r="BY48" s="74"/>
      <c r="BZ48" s="75" t="s">
        <v>153</v>
      </c>
      <c r="CA48" s="76" t="s">
        <v>154</v>
      </c>
      <c r="CB48" s="77"/>
      <c r="CC48" s="77"/>
      <c r="CD48" s="77"/>
      <c r="CE48" s="185"/>
      <c r="CF48" s="186"/>
      <c r="CG48" s="186"/>
      <c r="CH48" s="186"/>
      <c r="CI48" s="186"/>
      <c r="CJ48" s="186"/>
      <c r="CK48" s="186"/>
      <c r="CL48" s="186"/>
      <c r="CM48" s="9" t="s">
        <v>628</v>
      </c>
      <c r="CN48" s="74"/>
      <c r="CO48" s="75" t="s">
        <v>153</v>
      </c>
      <c r="CP48" s="76" t="s">
        <v>154</v>
      </c>
      <c r="CQ48" s="77"/>
      <c r="CR48" s="77"/>
      <c r="CS48" s="77"/>
      <c r="CT48" s="185"/>
      <c r="CU48" s="186"/>
      <c r="CV48" s="186"/>
      <c r="CW48" s="186"/>
      <c r="CX48" s="186"/>
      <c r="CY48" s="186"/>
      <c r="CZ48" s="186"/>
      <c r="DA48" s="186"/>
      <c r="DB48" s="186"/>
      <c r="DC48" s="79">
        <f t="shared" si="7"/>
        <v>0</v>
      </c>
    </row>
    <row r="49" spans="1:107" s="25" customFormat="1" ht="15" customHeight="1" thickBot="1">
      <c r="A49" s="9" t="s">
        <v>155</v>
      </c>
      <c r="B49" s="80" t="s">
        <v>156</v>
      </c>
      <c r="C49" s="81" t="s">
        <v>157</v>
      </c>
      <c r="D49" s="82"/>
      <c r="E49" s="82"/>
      <c r="F49" s="82"/>
      <c r="G49" s="82"/>
      <c r="H49" s="82"/>
      <c r="I49" s="23"/>
      <c r="J49" s="23"/>
      <c r="K49" s="23"/>
      <c r="L49" s="23"/>
      <c r="M49" s="23"/>
      <c r="N49" s="23"/>
      <c r="O49" s="23"/>
      <c r="P49" s="9" t="s">
        <v>629</v>
      </c>
      <c r="Q49" s="80" t="s">
        <v>156</v>
      </c>
      <c r="R49" s="81" t="s">
        <v>157</v>
      </c>
      <c r="S49" s="82"/>
      <c r="T49" s="82"/>
      <c r="U49" s="82"/>
      <c r="V49" s="82"/>
      <c r="W49" s="187"/>
      <c r="X49" s="168"/>
      <c r="Y49" s="168"/>
      <c r="Z49" s="168"/>
      <c r="AA49" s="168"/>
      <c r="AB49" s="168"/>
      <c r="AC49" s="168"/>
      <c r="AD49" s="168"/>
      <c r="AE49" s="9" t="s">
        <v>630</v>
      </c>
      <c r="AF49" s="80" t="s">
        <v>156</v>
      </c>
      <c r="AG49" s="81" t="s">
        <v>157</v>
      </c>
      <c r="AH49" s="82"/>
      <c r="AI49" s="82"/>
      <c r="AJ49" s="82"/>
      <c r="AK49" s="82"/>
      <c r="AL49" s="187"/>
      <c r="AM49" s="168"/>
      <c r="AN49" s="168"/>
      <c r="AO49" s="168"/>
      <c r="AP49" s="168"/>
      <c r="AQ49" s="168"/>
      <c r="AR49" s="168"/>
      <c r="AS49" s="168"/>
      <c r="AT49" s="9" t="s">
        <v>631</v>
      </c>
      <c r="AU49" s="80" t="s">
        <v>156</v>
      </c>
      <c r="AV49" s="81" t="s">
        <v>157</v>
      </c>
      <c r="AW49" s="82"/>
      <c r="AX49" s="82"/>
      <c r="AY49" s="82"/>
      <c r="AZ49" s="82"/>
      <c r="BA49" s="187"/>
      <c r="BB49" s="168"/>
      <c r="BC49" s="168"/>
      <c r="BD49" s="168"/>
      <c r="BE49" s="168"/>
      <c r="BF49" s="168"/>
      <c r="BG49" s="168"/>
      <c r="BH49" s="168"/>
      <c r="BI49" s="9" t="s">
        <v>632</v>
      </c>
      <c r="BJ49" s="80" t="s">
        <v>156</v>
      </c>
      <c r="BK49" s="81" t="s">
        <v>157</v>
      </c>
      <c r="BL49" s="82"/>
      <c r="BM49" s="82"/>
      <c r="BN49" s="82"/>
      <c r="BO49" s="82"/>
      <c r="BP49" s="187"/>
      <c r="BQ49" s="168"/>
      <c r="BR49" s="168"/>
      <c r="BS49" s="168"/>
      <c r="BT49" s="168"/>
      <c r="BU49" s="168"/>
      <c r="BV49" s="168"/>
      <c r="BW49" s="168"/>
      <c r="BX49" s="9" t="s">
        <v>633</v>
      </c>
      <c r="BY49" s="80" t="s">
        <v>156</v>
      </c>
      <c r="BZ49" s="81" t="s">
        <v>157</v>
      </c>
      <c r="CA49" s="82"/>
      <c r="CB49" s="82"/>
      <c r="CC49" s="82"/>
      <c r="CD49" s="82"/>
      <c r="CE49" s="187"/>
      <c r="CF49" s="168"/>
      <c r="CG49" s="168"/>
      <c r="CH49" s="168"/>
      <c r="CI49" s="168"/>
      <c r="CJ49" s="168"/>
      <c r="CK49" s="168"/>
      <c r="CL49" s="168"/>
      <c r="CM49" s="9" t="s">
        <v>634</v>
      </c>
      <c r="CN49" s="80" t="s">
        <v>156</v>
      </c>
      <c r="CO49" s="81" t="s">
        <v>157</v>
      </c>
      <c r="CP49" s="82"/>
      <c r="CQ49" s="82"/>
      <c r="CR49" s="82"/>
      <c r="CS49" s="82"/>
      <c r="CT49" s="187"/>
      <c r="CU49" s="168"/>
      <c r="CV49" s="168"/>
      <c r="CW49" s="168"/>
      <c r="CX49" s="168"/>
      <c r="CY49" s="168"/>
      <c r="CZ49" s="168"/>
      <c r="DA49" s="168"/>
      <c r="DB49" s="168"/>
      <c r="DC49" s="24">
        <f t="shared" si="7"/>
        <v>0</v>
      </c>
    </row>
    <row r="50" spans="1:107" s="25" customFormat="1" ht="30" customHeight="1" thickBot="1">
      <c r="A50" s="9" t="s">
        <v>158</v>
      </c>
      <c r="B50" s="83" t="s">
        <v>159</v>
      </c>
      <c r="C50" s="84"/>
      <c r="D50" s="84"/>
      <c r="E50" s="84"/>
      <c r="F50" s="84"/>
      <c r="G50" s="84"/>
      <c r="H50" s="84"/>
      <c r="I50" s="69">
        <f>SUM(I41,I42,I49)</f>
        <v>61684</v>
      </c>
      <c r="J50" s="69">
        <f aca="true" t="shared" si="92" ref="J50:O50">SUM(J41,J42,J49)</f>
        <v>0</v>
      </c>
      <c r="K50" s="69">
        <f t="shared" si="92"/>
        <v>924327</v>
      </c>
      <c r="L50" s="69">
        <f t="shared" si="92"/>
        <v>7000</v>
      </c>
      <c r="M50" s="69">
        <f t="shared" si="92"/>
        <v>0</v>
      </c>
      <c r="N50" s="69">
        <f t="shared" si="92"/>
        <v>21500</v>
      </c>
      <c r="O50" s="69">
        <f t="shared" si="92"/>
        <v>3419417</v>
      </c>
      <c r="P50" s="9" t="s">
        <v>635</v>
      </c>
      <c r="Q50" s="83" t="s">
        <v>159</v>
      </c>
      <c r="R50" s="84"/>
      <c r="S50" s="84"/>
      <c r="T50" s="84"/>
      <c r="U50" s="84"/>
      <c r="V50" s="84"/>
      <c r="W50" s="188"/>
      <c r="X50" s="182">
        <f aca="true" t="shared" si="93" ref="X50:AD50">SUM(X41,X42,X49)</f>
        <v>0</v>
      </c>
      <c r="Y50" s="69">
        <f t="shared" si="93"/>
        <v>609107</v>
      </c>
      <c r="Z50" s="69">
        <f t="shared" si="93"/>
        <v>0</v>
      </c>
      <c r="AA50" s="69">
        <f t="shared" si="93"/>
        <v>28549</v>
      </c>
      <c r="AB50" s="69">
        <f t="shared" si="93"/>
        <v>60629</v>
      </c>
      <c r="AC50" s="69">
        <f t="shared" si="93"/>
        <v>0</v>
      </c>
      <c r="AD50" s="69">
        <f t="shared" si="93"/>
        <v>0</v>
      </c>
      <c r="AE50" s="9" t="s">
        <v>636</v>
      </c>
      <c r="AF50" s="83" t="s">
        <v>159</v>
      </c>
      <c r="AG50" s="84"/>
      <c r="AH50" s="84"/>
      <c r="AI50" s="84"/>
      <c r="AJ50" s="84"/>
      <c r="AK50" s="84"/>
      <c r="AL50" s="188"/>
      <c r="AM50" s="182">
        <f aca="true" t="shared" si="94" ref="AM50:AS50">SUM(AM41,AM42,AM49)</f>
        <v>359948</v>
      </c>
      <c r="AN50" s="69">
        <f t="shared" si="94"/>
        <v>0</v>
      </c>
      <c r="AO50" s="69">
        <f t="shared" si="94"/>
        <v>11675</v>
      </c>
      <c r="AP50" s="69">
        <f t="shared" si="94"/>
        <v>5000</v>
      </c>
      <c r="AQ50" s="69">
        <f t="shared" si="94"/>
        <v>0</v>
      </c>
      <c r="AR50" s="69">
        <f t="shared" si="94"/>
        <v>9081</v>
      </c>
      <c r="AS50" s="69">
        <f t="shared" si="94"/>
        <v>2300</v>
      </c>
      <c r="AT50" s="9" t="s">
        <v>637</v>
      </c>
      <c r="AU50" s="83" t="s">
        <v>159</v>
      </c>
      <c r="AV50" s="84"/>
      <c r="AW50" s="84"/>
      <c r="AX50" s="84"/>
      <c r="AY50" s="84"/>
      <c r="AZ50" s="84"/>
      <c r="BA50" s="188"/>
      <c r="BB50" s="182">
        <f aca="true" t="shared" si="95" ref="BB50:BH50">SUM(BB41,BB42,BB49)</f>
        <v>0</v>
      </c>
      <c r="BC50" s="69">
        <f t="shared" si="95"/>
        <v>10278</v>
      </c>
      <c r="BD50" s="69">
        <f t="shared" si="95"/>
        <v>24500</v>
      </c>
      <c r="BE50" s="69">
        <f t="shared" si="95"/>
        <v>0</v>
      </c>
      <c r="BF50" s="69">
        <f t="shared" si="95"/>
        <v>3000</v>
      </c>
      <c r="BG50" s="69">
        <f t="shared" si="95"/>
        <v>0</v>
      </c>
      <c r="BH50" s="69">
        <f t="shared" si="95"/>
        <v>0</v>
      </c>
      <c r="BI50" s="9" t="s">
        <v>638</v>
      </c>
      <c r="BJ50" s="83" t="s">
        <v>159</v>
      </c>
      <c r="BK50" s="84"/>
      <c r="BL50" s="84"/>
      <c r="BM50" s="84"/>
      <c r="BN50" s="84"/>
      <c r="BO50" s="84"/>
      <c r="BP50" s="188"/>
      <c r="BQ50" s="182">
        <f aca="true" t="shared" si="96" ref="BQ50:BW50">SUM(BQ41,BQ42,BQ49)</f>
        <v>0</v>
      </c>
      <c r="BR50" s="69">
        <f t="shared" si="96"/>
        <v>26940</v>
      </c>
      <c r="BS50" s="69">
        <f t="shared" si="96"/>
        <v>11256</v>
      </c>
      <c r="BT50" s="69">
        <f t="shared" si="96"/>
        <v>240</v>
      </c>
      <c r="BU50" s="69">
        <f t="shared" si="96"/>
        <v>0</v>
      </c>
      <c r="BV50" s="69">
        <f t="shared" si="96"/>
        <v>0</v>
      </c>
      <c r="BW50" s="69">
        <f t="shared" si="96"/>
        <v>396</v>
      </c>
      <c r="BX50" s="9" t="s">
        <v>639</v>
      </c>
      <c r="BY50" s="83" t="s">
        <v>159</v>
      </c>
      <c r="BZ50" s="84"/>
      <c r="CA50" s="84"/>
      <c r="CB50" s="84"/>
      <c r="CC50" s="84"/>
      <c r="CD50" s="84"/>
      <c r="CE50" s="188"/>
      <c r="CF50" s="182">
        <f aca="true" t="shared" si="97" ref="CF50:CL50">SUM(CF41,CF42,CF49)</f>
        <v>0</v>
      </c>
      <c r="CG50" s="69">
        <f t="shared" si="97"/>
        <v>0</v>
      </c>
      <c r="CH50" s="69">
        <f t="shared" si="97"/>
        <v>0</v>
      </c>
      <c r="CI50" s="69">
        <f t="shared" si="97"/>
        <v>0</v>
      </c>
      <c r="CJ50" s="69">
        <f t="shared" si="97"/>
        <v>0</v>
      </c>
      <c r="CK50" s="69">
        <f t="shared" si="97"/>
        <v>0</v>
      </c>
      <c r="CL50" s="69">
        <f t="shared" si="97"/>
        <v>0</v>
      </c>
      <c r="CM50" s="9" t="s">
        <v>640</v>
      </c>
      <c r="CN50" s="83" t="s">
        <v>641</v>
      </c>
      <c r="CO50" s="84"/>
      <c r="CP50" s="84"/>
      <c r="CQ50" s="84"/>
      <c r="CR50" s="84"/>
      <c r="CS50" s="84"/>
      <c r="CT50" s="188"/>
      <c r="CU50" s="182">
        <f aca="true" t="shared" si="98" ref="CU50:DB50">SUM(CU41,CU42,CU49)</f>
        <v>0</v>
      </c>
      <c r="CV50" s="69">
        <f t="shared" si="98"/>
        <v>0</v>
      </c>
      <c r="CW50" s="69">
        <f t="shared" si="98"/>
        <v>0</v>
      </c>
      <c r="CX50" s="69">
        <f t="shared" si="98"/>
        <v>499</v>
      </c>
      <c r="CY50" s="69">
        <f t="shared" si="98"/>
        <v>0</v>
      </c>
      <c r="CZ50" s="69">
        <f t="shared" si="98"/>
        <v>300</v>
      </c>
      <c r="DA50" s="69">
        <f>SUM(DA41,DA42,DA49)</f>
        <v>0</v>
      </c>
      <c r="DB50" s="69">
        <f t="shared" si="98"/>
        <v>0</v>
      </c>
      <c r="DC50" s="70">
        <f t="shared" si="7"/>
        <v>5597626</v>
      </c>
    </row>
    <row r="51" spans="1:107" s="53" customFormat="1" ht="15" customHeight="1" thickBot="1">
      <c r="A51" s="9" t="s">
        <v>160</v>
      </c>
      <c r="B51" s="189"/>
      <c r="C51" s="190"/>
      <c r="D51" s="190"/>
      <c r="E51" s="190"/>
      <c r="F51" s="190"/>
      <c r="G51" s="190"/>
      <c r="H51" s="190"/>
      <c r="I51" s="190"/>
      <c r="J51" s="190"/>
      <c r="K51" s="190"/>
      <c r="L51" s="190"/>
      <c r="M51" s="190"/>
      <c r="N51" s="190"/>
      <c r="O51" s="190"/>
      <c r="P51" s="9" t="s">
        <v>642</v>
      </c>
      <c r="Q51" s="190"/>
      <c r="R51" s="190"/>
      <c r="S51" s="190"/>
      <c r="T51" s="190"/>
      <c r="U51" s="190"/>
      <c r="V51" s="190"/>
      <c r="W51" s="190"/>
      <c r="X51" s="190"/>
      <c r="Y51" s="190"/>
      <c r="Z51" s="190"/>
      <c r="AA51" s="190"/>
      <c r="AB51" s="190"/>
      <c r="AC51" s="190"/>
      <c r="AD51" s="190"/>
      <c r="AE51" s="9" t="s">
        <v>643</v>
      </c>
      <c r="AF51" s="190"/>
      <c r="AG51" s="190"/>
      <c r="AH51" s="190"/>
      <c r="AI51" s="190"/>
      <c r="AJ51" s="190"/>
      <c r="AK51" s="190"/>
      <c r="AL51" s="190"/>
      <c r="AM51" s="190"/>
      <c r="AN51" s="190"/>
      <c r="AO51" s="190"/>
      <c r="AP51" s="190"/>
      <c r="AQ51" s="190"/>
      <c r="AR51" s="190"/>
      <c r="AS51" s="190"/>
      <c r="AT51" s="9" t="s">
        <v>644</v>
      </c>
      <c r="AU51" s="190"/>
      <c r="AV51" s="190"/>
      <c r="AW51" s="190"/>
      <c r="AX51" s="190"/>
      <c r="AY51" s="190"/>
      <c r="AZ51" s="190"/>
      <c r="BA51" s="190"/>
      <c r="BB51" s="190"/>
      <c r="BC51" s="190"/>
      <c r="BD51" s="190"/>
      <c r="BE51" s="190"/>
      <c r="BF51" s="190"/>
      <c r="BG51" s="190"/>
      <c r="BH51" s="190"/>
      <c r="BI51" s="9" t="s">
        <v>645</v>
      </c>
      <c r="BJ51" s="190"/>
      <c r="BK51" s="190"/>
      <c r="BL51" s="190"/>
      <c r="BM51" s="190"/>
      <c r="BN51" s="190"/>
      <c r="BO51" s="190"/>
      <c r="BP51" s="190"/>
      <c r="BQ51" s="190"/>
      <c r="BR51" s="190"/>
      <c r="BS51" s="190"/>
      <c r="BT51" s="190"/>
      <c r="BU51" s="190"/>
      <c r="BV51" s="190"/>
      <c r="BW51" s="190"/>
      <c r="BX51" s="9" t="s">
        <v>646</v>
      </c>
      <c r="BY51" s="190"/>
      <c r="BZ51" s="190"/>
      <c r="CA51" s="190"/>
      <c r="CB51" s="190"/>
      <c r="CC51" s="190"/>
      <c r="CD51" s="190"/>
      <c r="CE51" s="190"/>
      <c r="CF51" s="190"/>
      <c r="CG51" s="190"/>
      <c r="CH51" s="190"/>
      <c r="CI51" s="190"/>
      <c r="CJ51" s="190"/>
      <c r="CK51" s="190"/>
      <c r="CL51" s="190"/>
      <c r="CM51" s="9" t="s">
        <v>647</v>
      </c>
      <c r="CN51" s="190"/>
      <c r="CO51" s="190"/>
      <c r="CP51" s="190"/>
      <c r="CQ51" s="190"/>
      <c r="CR51" s="190"/>
      <c r="CS51" s="190"/>
      <c r="CT51" s="190"/>
      <c r="CU51" s="190"/>
      <c r="CV51" s="190"/>
      <c r="CW51" s="190"/>
      <c r="CX51" s="190"/>
      <c r="CY51" s="190"/>
      <c r="CZ51" s="190"/>
      <c r="DA51" s="190"/>
      <c r="DB51" s="190"/>
      <c r="DC51" s="191"/>
    </row>
    <row r="52" spans="1:107" ht="115.5" thickBot="1">
      <c r="A52" s="9" t="s">
        <v>161</v>
      </c>
      <c r="B52" s="18" t="s">
        <v>27</v>
      </c>
      <c r="C52" s="18"/>
      <c r="D52" s="18"/>
      <c r="E52" s="18"/>
      <c r="F52" s="18"/>
      <c r="G52" s="18"/>
      <c r="H52" s="18"/>
      <c r="I52" s="165" t="s">
        <v>342</v>
      </c>
      <c r="J52" s="165" t="s">
        <v>343</v>
      </c>
      <c r="K52" s="165" t="s">
        <v>344</v>
      </c>
      <c r="L52" s="165" t="s">
        <v>345</v>
      </c>
      <c r="M52" s="165" t="s">
        <v>346</v>
      </c>
      <c r="N52" s="165" t="s">
        <v>347</v>
      </c>
      <c r="O52" s="166" t="s">
        <v>348</v>
      </c>
      <c r="P52" s="9" t="s">
        <v>648</v>
      </c>
      <c r="Q52" s="18" t="s">
        <v>27</v>
      </c>
      <c r="R52" s="18"/>
      <c r="S52" s="18"/>
      <c r="T52" s="18"/>
      <c r="U52" s="18"/>
      <c r="V52" s="18"/>
      <c r="W52" s="18"/>
      <c r="X52" s="165" t="s">
        <v>349</v>
      </c>
      <c r="Y52" s="165" t="s">
        <v>350</v>
      </c>
      <c r="Z52" s="165" t="s">
        <v>351</v>
      </c>
      <c r="AA52" s="165" t="s">
        <v>352</v>
      </c>
      <c r="AB52" s="165" t="s">
        <v>353</v>
      </c>
      <c r="AC52" s="166" t="s">
        <v>354</v>
      </c>
      <c r="AD52" s="165" t="s">
        <v>355</v>
      </c>
      <c r="AE52" s="9" t="s">
        <v>649</v>
      </c>
      <c r="AF52" s="18" t="s">
        <v>27</v>
      </c>
      <c r="AG52" s="18"/>
      <c r="AH52" s="18"/>
      <c r="AI52" s="18"/>
      <c r="AJ52" s="18"/>
      <c r="AK52" s="18"/>
      <c r="AL52" s="18"/>
      <c r="AM52" s="165" t="s">
        <v>357</v>
      </c>
      <c r="AN52" s="165" t="s">
        <v>358</v>
      </c>
      <c r="AO52" s="165" t="s">
        <v>359</v>
      </c>
      <c r="AP52" s="165" t="s">
        <v>360</v>
      </c>
      <c r="AQ52" s="165" t="s">
        <v>361</v>
      </c>
      <c r="AR52" s="166" t="s">
        <v>362</v>
      </c>
      <c r="AS52" s="165" t="s">
        <v>363</v>
      </c>
      <c r="AT52" s="9" t="s">
        <v>650</v>
      </c>
      <c r="AU52" s="18" t="s">
        <v>27</v>
      </c>
      <c r="AV52" s="18"/>
      <c r="AW52" s="18"/>
      <c r="AX52" s="18"/>
      <c r="AY52" s="18"/>
      <c r="AZ52" s="18"/>
      <c r="BA52" s="18"/>
      <c r="BB52" s="165" t="s">
        <v>365</v>
      </c>
      <c r="BC52" s="165" t="s">
        <v>366</v>
      </c>
      <c r="BD52" s="165" t="s">
        <v>367</v>
      </c>
      <c r="BE52" s="165" t="s">
        <v>368</v>
      </c>
      <c r="BF52" s="165" t="s">
        <v>369</v>
      </c>
      <c r="BG52" s="166" t="s">
        <v>370</v>
      </c>
      <c r="BH52" s="165" t="s">
        <v>371</v>
      </c>
      <c r="BI52" s="9" t="s">
        <v>651</v>
      </c>
      <c r="BJ52" s="18" t="s">
        <v>27</v>
      </c>
      <c r="BK52" s="18"/>
      <c r="BL52" s="18"/>
      <c r="BM52" s="18"/>
      <c r="BN52" s="18"/>
      <c r="BO52" s="18"/>
      <c r="BP52" s="18"/>
      <c r="BQ52" s="165" t="s">
        <v>373</v>
      </c>
      <c r="BR52" s="165" t="s">
        <v>374</v>
      </c>
      <c r="BS52" s="165" t="s">
        <v>375</v>
      </c>
      <c r="BT52" s="165" t="s">
        <v>376</v>
      </c>
      <c r="BU52" s="165" t="s">
        <v>377</v>
      </c>
      <c r="BV52" s="166" t="s">
        <v>378</v>
      </c>
      <c r="BW52" s="165" t="s">
        <v>379</v>
      </c>
      <c r="BX52" s="9" t="s">
        <v>652</v>
      </c>
      <c r="BY52" s="18" t="s">
        <v>27</v>
      </c>
      <c r="BZ52" s="18"/>
      <c r="CA52" s="18"/>
      <c r="CB52" s="18"/>
      <c r="CC52" s="18"/>
      <c r="CD52" s="18"/>
      <c r="CE52" s="18"/>
      <c r="CF52" s="165" t="s">
        <v>381</v>
      </c>
      <c r="CG52" s="165" t="s">
        <v>382</v>
      </c>
      <c r="CH52" s="165" t="s">
        <v>383</v>
      </c>
      <c r="CI52" s="165" t="s">
        <v>384</v>
      </c>
      <c r="CJ52" s="165" t="s">
        <v>385</v>
      </c>
      <c r="CK52" s="165" t="s">
        <v>386</v>
      </c>
      <c r="CL52" s="165" t="s">
        <v>387</v>
      </c>
      <c r="CM52" s="9" t="s">
        <v>653</v>
      </c>
      <c r="CN52" s="18" t="s">
        <v>27</v>
      </c>
      <c r="CO52" s="18"/>
      <c r="CP52" s="18"/>
      <c r="CQ52" s="18"/>
      <c r="CR52" s="18"/>
      <c r="CS52" s="18"/>
      <c r="CT52" s="18"/>
      <c r="CU52" s="165" t="s">
        <v>389</v>
      </c>
      <c r="CV52" s="165" t="s">
        <v>390</v>
      </c>
      <c r="CW52" s="165" t="s">
        <v>391</v>
      </c>
      <c r="CX52" s="165" t="s">
        <v>392</v>
      </c>
      <c r="CY52" s="165" t="s">
        <v>393</v>
      </c>
      <c r="CZ52" s="165" t="s">
        <v>394</v>
      </c>
      <c r="DA52" s="165" t="s">
        <v>395</v>
      </c>
      <c r="DB52" s="165" t="s">
        <v>396</v>
      </c>
      <c r="DC52" s="19" t="s">
        <v>397</v>
      </c>
    </row>
    <row r="53" spans="1:107" s="91" customFormat="1" ht="16.5" thickBot="1">
      <c r="A53" s="9" t="s">
        <v>162</v>
      </c>
      <c r="B53" s="88" t="s">
        <v>33</v>
      </c>
      <c r="C53" s="89" t="s">
        <v>163</v>
      </c>
      <c r="D53" s="89"/>
      <c r="E53" s="89"/>
      <c r="F53" s="89"/>
      <c r="G53" s="89"/>
      <c r="H53" s="89"/>
      <c r="I53" s="90">
        <f>SUM(I54:I58)</f>
        <v>164609</v>
      </c>
      <c r="J53" s="90">
        <f aca="true" t="shared" si="99" ref="J53:O53">SUM(J54:J58)</f>
        <v>22000</v>
      </c>
      <c r="K53" s="90">
        <f t="shared" si="99"/>
        <v>146299</v>
      </c>
      <c r="L53" s="90">
        <f t="shared" si="99"/>
        <v>414432</v>
      </c>
      <c r="M53" s="90">
        <f t="shared" si="99"/>
        <v>0</v>
      </c>
      <c r="N53" s="90">
        <f t="shared" si="99"/>
        <v>76632</v>
      </c>
      <c r="O53" s="90">
        <f t="shared" si="99"/>
        <v>0</v>
      </c>
      <c r="P53" s="9" t="s">
        <v>654</v>
      </c>
      <c r="Q53" s="88" t="s">
        <v>33</v>
      </c>
      <c r="R53" s="89" t="s">
        <v>163</v>
      </c>
      <c r="S53" s="89"/>
      <c r="T53" s="89"/>
      <c r="U53" s="89"/>
      <c r="V53" s="89"/>
      <c r="W53" s="89"/>
      <c r="X53" s="90">
        <f aca="true" t="shared" si="100" ref="X53:AD53">SUM(X54:X58)</f>
        <v>0</v>
      </c>
      <c r="Y53" s="90">
        <f t="shared" si="100"/>
        <v>89423</v>
      </c>
      <c r="Z53" s="90">
        <f t="shared" si="100"/>
        <v>180</v>
      </c>
      <c r="AA53" s="90">
        <f t="shared" si="100"/>
        <v>37461</v>
      </c>
      <c r="AB53" s="90">
        <f t="shared" si="100"/>
        <v>64791</v>
      </c>
      <c r="AC53" s="90">
        <f t="shared" si="100"/>
        <v>6350</v>
      </c>
      <c r="AD53" s="90">
        <f t="shared" si="100"/>
        <v>32519</v>
      </c>
      <c r="AE53" s="9" t="s">
        <v>655</v>
      </c>
      <c r="AF53" s="88" t="s">
        <v>33</v>
      </c>
      <c r="AG53" s="89" t="s">
        <v>163</v>
      </c>
      <c r="AH53" s="89"/>
      <c r="AI53" s="89"/>
      <c r="AJ53" s="89"/>
      <c r="AK53" s="89"/>
      <c r="AL53" s="89"/>
      <c r="AM53" s="90">
        <f aca="true" t="shared" si="101" ref="AM53:AS53">SUM(AM54:AM58)</f>
        <v>0</v>
      </c>
      <c r="AN53" s="90">
        <f t="shared" si="101"/>
        <v>36451</v>
      </c>
      <c r="AO53" s="90">
        <f t="shared" si="101"/>
        <v>3948</v>
      </c>
      <c r="AP53" s="90">
        <f t="shared" si="101"/>
        <v>1100</v>
      </c>
      <c r="AQ53" s="90">
        <f t="shared" si="101"/>
        <v>48390</v>
      </c>
      <c r="AR53" s="90">
        <f t="shared" si="101"/>
        <v>34955</v>
      </c>
      <c r="AS53" s="90">
        <f t="shared" si="101"/>
        <v>0</v>
      </c>
      <c r="AT53" s="9" t="s">
        <v>656</v>
      </c>
      <c r="AU53" s="88" t="s">
        <v>33</v>
      </c>
      <c r="AV53" s="89" t="s">
        <v>163</v>
      </c>
      <c r="AW53" s="89"/>
      <c r="AX53" s="89"/>
      <c r="AY53" s="89"/>
      <c r="AZ53" s="89"/>
      <c r="BA53" s="89"/>
      <c r="BB53" s="90">
        <f aca="true" t="shared" si="102" ref="BB53:BH53">SUM(BB54:BB58)</f>
        <v>2690</v>
      </c>
      <c r="BC53" s="90">
        <f t="shared" si="102"/>
        <v>7486</v>
      </c>
      <c r="BD53" s="90">
        <f t="shared" si="102"/>
        <v>2350</v>
      </c>
      <c r="BE53" s="90">
        <f t="shared" si="102"/>
        <v>71000</v>
      </c>
      <c r="BF53" s="90">
        <f t="shared" si="102"/>
        <v>54451</v>
      </c>
      <c r="BG53" s="90">
        <f t="shared" si="102"/>
        <v>0</v>
      </c>
      <c r="BH53" s="90">
        <f t="shared" si="102"/>
        <v>3500</v>
      </c>
      <c r="BI53" s="9" t="s">
        <v>657</v>
      </c>
      <c r="BJ53" s="88" t="s">
        <v>33</v>
      </c>
      <c r="BK53" s="89" t="s">
        <v>163</v>
      </c>
      <c r="BL53" s="89"/>
      <c r="BM53" s="89"/>
      <c r="BN53" s="89"/>
      <c r="BO53" s="89"/>
      <c r="BP53" s="89"/>
      <c r="BQ53" s="90">
        <f aca="true" t="shared" si="103" ref="BQ53:BW53">SUM(BQ54:BQ58)</f>
        <v>2000</v>
      </c>
      <c r="BR53" s="90">
        <f t="shared" si="103"/>
        <v>31177</v>
      </c>
      <c r="BS53" s="90">
        <f t="shared" si="103"/>
        <v>13860</v>
      </c>
      <c r="BT53" s="90">
        <f t="shared" si="103"/>
        <v>10067</v>
      </c>
      <c r="BU53" s="90">
        <f t="shared" si="103"/>
        <v>31804</v>
      </c>
      <c r="BV53" s="90">
        <f t="shared" si="103"/>
        <v>800</v>
      </c>
      <c r="BW53" s="90">
        <f t="shared" si="103"/>
        <v>56729</v>
      </c>
      <c r="BX53" s="9" t="s">
        <v>658</v>
      </c>
      <c r="BY53" s="88" t="s">
        <v>33</v>
      </c>
      <c r="BZ53" s="89" t="s">
        <v>163</v>
      </c>
      <c r="CA53" s="89"/>
      <c r="CB53" s="89"/>
      <c r="CC53" s="89"/>
      <c r="CD53" s="89"/>
      <c r="CE53" s="89"/>
      <c r="CF53" s="90">
        <f aca="true" t="shared" si="104" ref="CF53:CL53">SUM(CF54:CF58)</f>
        <v>24153</v>
      </c>
      <c r="CG53" s="90">
        <f t="shared" si="104"/>
        <v>21910</v>
      </c>
      <c r="CH53" s="90">
        <f t="shared" si="104"/>
        <v>2000</v>
      </c>
      <c r="CI53" s="90">
        <f t="shared" si="104"/>
        <v>9500</v>
      </c>
      <c r="CJ53" s="90">
        <f t="shared" si="104"/>
        <v>4525</v>
      </c>
      <c r="CK53" s="90">
        <f t="shared" si="104"/>
        <v>2500</v>
      </c>
      <c r="CL53" s="90">
        <f t="shared" si="104"/>
        <v>5180</v>
      </c>
      <c r="CM53" s="9" t="s">
        <v>659</v>
      </c>
      <c r="CN53" s="88" t="s">
        <v>33</v>
      </c>
      <c r="CO53" s="89" t="s">
        <v>163</v>
      </c>
      <c r="CP53" s="89"/>
      <c r="CQ53" s="89"/>
      <c r="CR53" s="89"/>
      <c r="CS53" s="89"/>
      <c r="CT53" s="89"/>
      <c r="CU53" s="90">
        <f aca="true" t="shared" si="105" ref="CU53:DB53">SUM(CU54:CU58)</f>
        <v>2792</v>
      </c>
      <c r="CV53" s="90">
        <f t="shared" si="105"/>
        <v>6960</v>
      </c>
      <c r="CW53" s="90">
        <f t="shared" si="105"/>
        <v>320</v>
      </c>
      <c r="CX53" s="90">
        <f t="shared" si="105"/>
        <v>1448</v>
      </c>
      <c r="CY53" s="90">
        <f t="shared" si="105"/>
        <v>3000</v>
      </c>
      <c r="CZ53" s="90">
        <f t="shared" si="105"/>
        <v>14674</v>
      </c>
      <c r="DA53" s="90">
        <f>SUM(DA54:DA58)</f>
        <v>0</v>
      </c>
      <c r="DB53" s="90">
        <f t="shared" si="105"/>
        <v>11132</v>
      </c>
      <c r="DC53" s="90">
        <f aca="true" t="shared" si="106" ref="DC53:DC78">SUM(I53:O53,X53:AD53,AM53:AS53,BB53:BH53,BQ53:BW53,CF53:CL53,CU53:DB53)</f>
        <v>1577548</v>
      </c>
    </row>
    <row r="54" spans="1:107" s="91" customFormat="1" ht="16.5" thickBot="1">
      <c r="A54" s="9" t="s">
        <v>164</v>
      </c>
      <c r="B54" s="92"/>
      <c r="C54" s="93" t="s">
        <v>36</v>
      </c>
      <c r="D54" s="94" t="s">
        <v>165</v>
      </c>
      <c r="E54" s="94"/>
      <c r="F54" s="94"/>
      <c r="G54" s="94"/>
      <c r="H54" s="95"/>
      <c r="I54" s="96">
        <v>41475</v>
      </c>
      <c r="J54" s="96"/>
      <c r="K54" s="96">
        <v>2886</v>
      </c>
      <c r="L54" s="96"/>
      <c r="M54" s="96"/>
      <c r="N54" s="96">
        <v>15139</v>
      </c>
      <c r="O54" s="96"/>
      <c r="P54" s="9" t="s">
        <v>660</v>
      </c>
      <c r="Q54" s="92"/>
      <c r="R54" s="93" t="s">
        <v>36</v>
      </c>
      <c r="S54" s="94" t="s">
        <v>165</v>
      </c>
      <c r="T54" s="94"/>
      <c r="U54" s="94"/>
      <c r="V54" s="94"/>
      <c r="W54" s="95"/>
      <c r="X54" s="96"/>
      <c r="Y54" s="96"/>
      <c r="Z54" s="96"/>
      <c r="AA54" s="96">
        <v>32579</v>
      </c>
      <c r="AB54" s="96">
        <v>55121</v>
      </c>
      <c r="AC54" s="96"/>
      <c r="AD54" s="96"/>
      <c r="AE54" s="9" t="s">
        <v>661</v>
      </c>
      <c r="AF54" s="92"/>
      <c r="AG54" s="93" t="s">
        <v>36</v>
      </c>
      <c r="AH54" s="94" t="s">
        <v>165</v>
      </c>
      <c r="AI54" s="94"/>
      <c r="AJ54" s="94"/>
      <c r="AK54" s="94"/>
      <c r="AL54" s="95"/>
      <c r="AM54" s="96"/>
      <c r="AN54" s="96"/>
      <c r="AO54" s="96"/>
      <c r="AP54" s="96"/>
      <c r="AQ54" s="96"/>
      <c r="AR54" s="96"/>
      <c r="AS54" s="96"/>
      <c r="AT54" s="9" t="s">
        <v>662</v>
      </c>
      <c r="AU54" s="92"/>
      <c r="AV54" s="93" t="s">
        <v>36</v>
      </c>
      <c r="AW54" s="94" t="s">
        <v>165</v>
      </c>
      <c r="AX54" s="94"/>
      <c r="AY54" s="94"/>
      <c r="AZ54" s="94"/>
      <c r="BA54" s="95"/>
      <c r="BB54" s="96"/>
      <c r="BC54" s="96"/>
      <c r="BD54" s="96"/>
      <c r="BE54" s="96"/>
      <c r="BF54" s="96"/>
      <c r="BG54" s="96"/>
      <c r="BH54" s="96"/>
      <c r="BI54" s="9" t="s">
        <v>663</v>
      </c>
      <c r="BJ54" s="92"/>
      <c r="BK54" s="93" t="s">
        <v>36</v>
      </c>
      <c r="BL54" s="94" t="s">
        <v>165</v>
      </c>
      <c r="BM54" s="94"/>
      <c r="BN54" s="94"/>
      <c r="BO54" s="94"/>
      <c r="BP54" s="95"/>
      <c r="BQ54" s="96"/>
      <c r="BR54" s="96">
        <v>21050</v>
      </c>
      <c r="BS54" s="96">
        <v>9279</v>
      </c>
      <c r="BT54" s="96"/>
      <c r="BU54" s="96"/>
      <c r="BV54" s="96"/>
      <c r="BW54" s="96"/>
      <c r="BX54" s="9" t="s">
        <v>664</v>
      </c>
      <c r="BY54" s="92"/>
      <c r="BZ54" s="93" t="s">
        <v>36</v>
      </c>
      <c r="CA54" s="94" t="s">
        <v>165</v>
      </c>
      <c r="CB54" s="94"/>
      <c r="CC54" s="94"/>
      <c r="CD54" s="94"/>
      <c r="CE54" s="95"/>
      <c r="CF54" s="96"/>
      <c r="CG54" s="96"/>
      <c r="CH54" s="96"/>
      <c r="CI54" s="96"/>
      <c r="CJ54" s="96">
        <v>1000</v>
      </c>
      <c r="CK54" s="96">
        <v>1500</v>
      </c>
      <c r="CL54" s="96"/>
      <c r="CM54" s="9" t="s">
        <v>665</v>
      </c>
      <c r="CN54" s="92"/>
      <c r="CO54" s="93" t="s">
        <v>36</v>
      </c>
      <c r="CP54" s="94" t="s">
        <v>165</v>
      </c>
      <c r="CQ54" s="94"/>
      <c r="CR54" s="94"/>
      <c r="CS54" s="94"/>
      <c r="CT54" s="95"/>
      <c r="CU54" s="96"/>
      <c r="CV54" s="96"/>
      <c r="CW54" s="96">
        <v>320</v>
      </c>
      <c r="CX54" s="96"/>
      <c r="CY54" s="96"/>
      <c r="CZ54" s="96"/>
      <c r="DA54" s="96"/>
      <c r="DB54" s="96"/>
      <c r="DC54" s="96">
        <f t="shared" si="106"/>
        <v>180349</v>
      </c>
    </row>
    <row r="55" spans="1:107" s="91" customFormat="1" ht="16.5" thickBot="1">
      <c r="A55" s="9" t="s">
        <v>166</v>
      </c>
      <c r="B55" s="92"/>
      <c r="C55" s="93" t="s">
        <v>48</v>
      </c>
      <c r="D55" s="97" t="s">
        <v>167</v>
      </c>
      <c r="E55" s="98"/>
      <c r="F55" s="97"/>
      <c r="G55" s="97"/>
      <c r="H55" s="99"/>
      <c r="I55" s="100">
        <v>12700</v>
      </c>
      <c r="J55" s="100"/>
      <c r="K55" s="100">
        <v>779</v>
      </c>
      <c r="L55" s="100"/>
      <c r="M55" s="100"/>
      <c r="N55" s="100">
        <v>3933</v>
      </c>
      <c r="O55" s="100"/>
      <c r="P55" s="9" t="s">
        <v>666</v>
      </c>
      <c r="Q55" s="92"/>
      <c r="R55" s="93" t="s">
        <v>48</v>
      </c>
      <c r="S55" s="97" t="s">
        <v>167</v>
      </c>
      <c r="T55" s="98"/>
      <c r="U55" s="97"/>
      <c r="V55" s="97"/>
      <c r="W55" s="99"/>
      <c r="X55" s="100"/>
      <c r="Y55" s="100"/>
      <c r="Z55" s="100"/>
      <c r="AA55" s="100">
        <v>4688</v>
      </c>
      <c r="AB55" s="100">
        <v>7622</v>
      </c>
      <c r="AC55" s="100"/>
      <c r="AD55" s="100"/>
      <c r="AE55" s="9" t="s">
        <v>667</v>
      </c>
      <c r="AF55" s="92"/>
      <c r="AG55" s="93" t="s">
        <v>48</v>
      </c>
      <c r="AH55" s="97" t="s">
        <v>167</v>
      </c>
      <c r="AI55" s="98"/>
      <c r="AJ55" s="97"/>
      <c r="AK55" s="97"/>
      <c r="AL55" s="99"/>
      <c r="AM55" s="100"/>
      <c r="AN55" s="100"/>
      <c r="AO55" s="100"/>
      <c r="AP55" s="100"/>
      <c r="AQ55" s="100"/>
      <c r="AR55" s="100"/>
      <c r="AS55" s="100"/>
      <c r="AT55" s="9" t="s">
        <v>668</v>
      </c>
      <c r="AU55" s="92"/>
      <c r="AV55" s="93" t="s">
        <v>48</v>
      </c>
      <c r="AW55" s="97" t="s">
        <v>167</v>
      </c>
      <c r="AX55" s="98"/>
      <c r="AY55" s="97"/>
      <c r="AZ55" s="97"/>
      <c r="BA55" s="99"/>
      <c r="BB55" s="100"/>
      <c r="BC55" s="100"/>
      <c r="BD55" s="100"/>
      <c r="BE55" s="100"/>
      <c r="BF55" s="100"/>
      <c r="BG55" s="100"/>
      <c r="BH55" s="100"/>
      <c r="BI55" s="9" t="s">
        <v>669</v>
      </c>
      <c r="BJ55" s="92"/>
      <c r="BK55" s="93" t="s">
        <v>48</v>
      </c>
      <c r="BL55" s="97" t="s">
        <v>167</v>
      </c>
      <c r="BM55" s="98"/>
      <c r="BN55" s="97"/>
      <c r="BO55" s="97"/>
      <c r="BP55" s="99"/>
      <c r="BQ55" s="100"/>
      <c r="BR55" s="100">
        <v>5568</v>
      </c>
      <c r="BS55" s="100">
        <v>2383</v>
      </c>
      <c r="BT55" s="100"/>
      <c r="BU55" s="100"/>
      <c r="BV55" s="100"/>
      <c r="BW55" s="100"/>
      <c r="BX55" s="9" t="s">
        <v>670</v>
      </c>
      <c r="BY55" s="92"/>
      <c r="BZ55" s="93" t="s">
        <v>48</v>
      </c>
      <c r="CA55" s="97" t="s">
        <v>167</v>
      </c>
      <c r="CB55" s="98"/>
      <c r="CC55" s="97"/>
      <c r="CD55" s="97"/>
      <c r="CE55" s="99"/>
      <c r="CF55" s="100"/>
      <c r="CG55" s="100"/>
      <c r="CH55" s="100"/>
      <c r="CI55" s="100"/>
      <c r="CJ55" s="100"/>
      <c r="CK55" s="100"/>
      <c r="CL55" s="100"/>
      <c r="CM55" s="9" t="s">
        <v>671</v>
      </c>
      <c r="CN55" s="92"/>
      <c r="CO55" s="93" t="s">
        <v>48</v>
      </c>
      <c r="CP55" s="97" t="s">
        <v>167</v>
      </c>
      <c r="CQ55" s="98"/>
      <c r="CR55" s="97"/>
      <c r="CS55" s="97"/>
      <c r="CT55" s="99"/>
      <c r="CU55" s="100"/>
      <c r="CV55" s="100"/>
      <c r="CW55" s="100"/>
      <c r="CX55" s="100"/>
      <c r="CY55" s="100"/>
      <c r="CZ55" s="100"/>
      <c r="DA55" s="100"/>
      <c r="DB55" s="100"/>
      <c r="DC55" s="100">
        <f t="shared" si="106"/>
        <v>37673</v>
      </c>
    </row>
    <row r="56" spans="1:107" s="91" customFormat="1" ht="16.5" thickBot="1">
      <c r="A56" s="9" t="s">
        <v>168</v>
      </c>
      <c r="B56" s="92"/>
      <c r="C56" s="93" t="s">
        <v>69</v>
      </c>
      <c r="D56" s="97" t="s">
        <v>169</v>
      </c>
      <c r="E56" s="98"/>
      <c r="F56" s="97"/>
      <c r="G56" s="97"/>
      <c r="H56" s="99"/>
      <c r="I56" s="100">
        <f>90082+'[1]Javaslat'!N29</f>
        <v>89794</v>
      </c>
      <c r="J56" s="100">
        <v>22000</v>
      </c>
      <c r="K56" s="100">
        <v>142634</v>
      </c>
      <c r="L56" s="100"/>
      <c r="M56" s="100"/>
      <c r="N56" s="100">
        <v>57560</v>
      </c>
      <c r="O56" s="100"/>
      <c r="P56" s="9" t="s">
        <v>672</v>
      </c>
      <c r="Q56" s="92"/>
      <c r="R56" s="93" t="s">
        <v>69</v>
      </c>
      <c r="S56" s="97" t="s">
        <v>169</v>
      </c>
      <c r="T56" s="98"/>
      <c r="U56" s="97"/>
      <c r="V56" s="97"/>
      <c r="W56" s="99"/>
      <c r="X56" s="100"/>
      <c r="Y56" s="100"/>
      <c r="Z56" s="100">
        <v>180</v>
      </c>
      <c r="AA56" s="100">
        <v>194</v>
      </c>
      <c r="AB56" s="100">
        <v>2048</v>
      </c>
      <c r="AC56" s="100">
        <v>6350</v>
      </c>
      <c r="AD56" s="100"/>
      <c r="AE56" s="9" t="s">
        <v>673</v>
      </c>
      <c r="AF56" s="92"/>
      <c r="AG56" s="93" t="s">
        <v>69</v>
      </c>
      <c r="AH56" s="97" t="s">
        <v>169</v>
      </c>
      <c r="AI56" s="98"/>
      <c r="AJ56" s="97"/>
      <c r="AK56" s="97"/>
      <c r="AL56" s="99"/>
      <c r="AM56" s="100"/>
      <c r="AN56" s="100">
        <v>36451</v>
      </c>
      <c r="AO56" s="100">
        <v>3948</v>
      </c>
      <c r="AP56" s="100">
        <v>1100</v>
      </c>
      <c r="AQ56" s="100">
        <v>46890</v>
      </c>
      <c r="AR56" s="100">
        <v>34955</v>
      </c>
      <c r="AS56" s="100"/>
      <c r="AT56" s="9" t="s">
        <v>674</v>
      </c>
      <c r="AU56" s="92"/>
      <c r="AV56" s="93" t="s">
        <v>69</v>
      </c>
      <c r="AW56" s="97" t="s">
        <v>169</v>
      </c>
      <c r="AX56" s="98"/>
      <c r="AY56" s="97"/>
      <c r="AZ56" s="97"/>
      <c r="BA56" s="99"/>
      <c r="BB56" s="100">
        <v>2690</v>
      </c>
      <c r="BC56" s="100">
        <v>238</v>
      </c>
      <c r="BD56" s="100">
        <v>2350</v>
      </c>
      <c r="BE56" s="100">
        <v>71000</v>
      </c>
      <c r="BF56" s="100">
        <v>54451</v>
      </c>
      <c r="BG56" s="100"/>
      <c r="BH56" s="100"/>
      <c r="BI56" s="9" t="s">
        <v>675</v>
      </c>
      <c r="BJ56" s="92"/>
      <c r="BK56" s="93" t="s">
        <v>69</v>
      </c>
      <c r="BL56" s="97" t="s">
        <v>169</v>
      </c>
      <c r="BM56" s="98"/>
      <c r="BN56" s="97"/>
      <c r="BO56" s="97"/>
      <c r="BP56" s="99"/>
      <c r="BQ56" s="100"/>
      <c r="BR56" s="100">
        <v>4439</v>
      </c>
      <c r="BS56" s="100">
        <v>216</v>
      </c>
      <c r="BT56" s="100">
        <v>2331</v>
      </c>
      <c r="BU56" s="100"/>
      <c r="BV56" s="100">
        <v>500</v>
      </c>
      <c r="BW56" s="100"/>
      <c r="BX56" s="9" t="s">
        <v>676</v>
      </c>
      <c r="BY56" s="92"/>
      <c r="BZ56" s="93" t="s">
        <v>69</v>
      </c>
      <c r="CA56" s="97" t="s">
        <v>169</v>
      </c>
      <c r="CB56" s="98"/>
      <c r="CC56" s="97"/>
      <c r="CD56" s="97"/>
      <c r="CE56" s="99"/>
      <c r="CF56" s="100"/>
      <c r="CG56" s="100"/>
      <c r="CH56" s="100"/>
      <c r="CI56" s="100"/>
      <c r="CJ56" s="100">
        <v>3525</v>
      </c>
      <c r="CK56" s="100"/>
      <c r="CL56" s="100"/>
      <c r="CM56" s="9" t="s">
        <v>677</v>
      </c>
      <c r="CN56" s="92"/>
      <c r="CO56" s="93" t="s">
        <v>69</v>
      </c>
      <c r="CP56" s="97" t="s">
        <v>169</v>
      </c>
      <c r="CQ56" s="98"/>
      <c r="CR56" s="97"/>
      <c r="CS56" s="97"/>
      <c r="CT56" s="99"/>
      <c r="CU56" s="100"/>
      <c r="CV56" s="100"/>
      <c r="CW56" s="100"/>
      <c r="CX56" s="100">
        <v>1448</v>
      </c>
      <c r="CY56" s="100"/>
      <c r="CZ56" s="100"/>
      <c r="DA56" s="100"/>
      <c r="DB56" s="100"/>
      <c r="DC56" s="100">
        <f t="shared" si="106"/>
        <v>587292</v>
      </c>
    </row>
    <row r="57" spans="1:107" s="91" customFormat="1" ht="16.5" thickBot="1">
      <c r="A57" s="9" t="s">
        <v>170</v>
      </c>
      <c r="B57" s="92"/>
      <c r="C57" s="93" t="s">
        <v>171</v>
      </c>
      <c r="D57" s="101" t="s">
        <v>172</v>
      </c>
      <c r="E57" s="102"/>
      <c r="F57" s="102"/>
      <c r="G57" s="101"/>
      <c r="H57" s="103"/>
      <c r="I57" s="104"/>
      <c r="J57" s="104"/>
      <c r="K57" s="104"/>
      <c r="L57" s="104"/>
      <c r="M57" s="104"/>
      <c r="N57" s="104"/>
      <c r="O57" s="104"/>
      <c r="P57" s="9" t="s">
        <v>678</v>
      </c>
      <c r="Q57" s="92"/>
      <c r="R57" s="93" t="s">
        <v>171</v>
      </c>
      <c r="S57" s="101" t="s">
        <v>172</v>
      </c>
      <c r="T57" s="102"/>
      <c r="U57" s="102"/>
      <c r="V57" s="101"/>
      <c r="W57" s="103"/>
      <c r="X57" s="104"/>
      <c r="Y57" s="104"/>
      <c r="Z57" s="104"/>
      <c r="AA57" s="104"/>
      <c r="AB57" s="104"/>
      <c r="AC57" s="104"/>
      <c r="AD57" s="104"/>
      <c r="AE57" s="9" t="s">
        <v>679</v>
      </c>
      <c r="AF57" s="92"/>
      <c r="AG57" s="93" t="s">
        <v>171</v>
      </c>
      <c r="AH57" s="101" t="s">
        <v>172</v>
      </c>
      <c r="AI57" s="102"/>
      <c r="AJ57" s="102"/>
      <c r="AK57" s="101"/>
      <c r="AL57" s="103"/>
      <c r="AM57" s="104"/>
      <c r="AN57" s="104"/>
      <c r="AO57" s="104"/>
      <c r="AP57" s="104"/>
      <c r="AQ57" s="104"/>
      <c r="AR57" s="104"/>
      <c r="AS57" s="104"/>
      <c r="AT57" s="9" t="s">
        <v>680</v>
      </c>
      <c r="AU57" s="92"/>
      <c r="AV57" s="93" t="s">
        <v>171</v>
      </c>
      <c r="AW57" s="101" t="s">
        <v>172</v>
      </c>
      <c r="AX57" s="102"/>
      <c r="AY57" s="102"/>
      <c r="AZ57" s="101"/>
      <c r="BA57" s="103"/>
      <c r="BB57" s="104"/>
      <c r="BC57" s="104"/>
      <c r="BD57" s="104"/>
      <c r="BE57" s="104"/>
      <c r="BF57" s="104"/>
      <c r="BG57" s="104"/>
      <c r="BH57" s="104"/>
      <c r="BI57" s="9" t="s">
        <v>681</v>
      </c>
      <c r="BJ57" s="92"/>
      <c r="BK57" s="93" t="s">
        <v>171</v>
      </c>
      <c r="BL57" s="101" t="s">
        <v>172</v>
      </c>
      <c r="BM57" s="102"/>
      <c r="BN57" s="102"/>
      <c r="BO57" s="101"/>
      <c r="BP57" s="103"/>
      <c r="BQ57" s="104"/>
      <c r="BR57" s="104"/>
      <c r="BS57" s="104">
        <v>1822</v>
      </c>
      <c r="BT57" s="104"/>
      <c r="BU57" s="104"/>
      <c r="BV57" s="104"/>
      <c r="BW57" s="104"/>
      <c r="BX57" s="9" t="s">
        <v>682</v>
      </c>
      <c r="BY57" s="92"/>
      <c r="BZ57" s="93" t="s">
        <v>171</v>
      </c>
      <c r="CA57" s="101" t="s">
        <v>172</v>
      </c>
      <c r="CB57" s="102"/>
      <c r="CC57" s="102"/>
      <c r="CD57" s="101"/>
      <c r="CE57" s="103"/>
      <c r="CF57" s="104"/>
      <c r="CG57" s="104"/>
      <c r="CH57" s="104"/>
      <c r="CI57" s="104"/>
      <c r="CJ57" s="104"/>
      <c r="CK57" s="104"/>
      <c r="CL57" s="104">
        <v>5180</v>
      </c>
      <c r="CM57" s="9" t="s">
        <v>683</v>
      </c>
      <c r="CN57" s="92"/>
      <c r="CO57" s="93" t="s">
        <v>171</v>
      </c>
      <c r="CP57" s="101" t="s">
        <v>172</v>
      </c>
      <c r="CQ57" s="102"/>
      <c r="CR57" s="102"/>
      <c r="CS57" s="101"/>
      <c r="CT57" s="103"/>
      <c r="CU57" s="104">
        <v>2792</v>
      </c>
      <c r="CV57" s="104">
        <v>6960</v>
      </c>
      <c r="CW57" s="104"/>
      <c r="CX57" s="104"/>
      <c r="CY57" s="104">
        <v>3000</v>
      </c>
      <c r="CZ57" s="104">
        <v>14500</v>
      </c>
      <c r="DA57" s="104"/>
      <c r="DB57" s="104"/>
      <c r="DC57" s="104">
        <f t="shared" si="106"/>
        <v>34254</v>
      </c>
    </row>
    <row r="58" spans="1:107" s="91" customFormat="1" ht="16.5" thickBot="1">
      <c r="A58" s="9" t="s">
        <v>173</v>
      </c>
      <c r="B58" s="92"/>
      <c r="C58" s="93" t="s">
        <v>98</v>
      </c>
      <c r="D58" s="97" t="s">
        <v>174</v>
      </c>
      <c r="E58" s="98"/>
      <c r="F58" s="97"/>
      <c r="G58" s="97"/>
      <c r="H58" s="99"/>
      <c r="I58" s="100">
        <f>SUM(I59:I64)</f>
        <v>20640</v>
      </c>
      <c r="J58" s="100">
        <f aca="true" t="shared" si="107" ref="J58:O58">SUM(J59:J64)</f>
        <v>0</v>
      </c>
      <c r="K58" s="100">
        <f t="shared" si="107"/>
        <v>0</v>
      </c>
      <c r="L58" s="100">
        <f t="shared" si="107"/>
        <v>414432</v>
      </c>
      <c r="M58" s="100">
        <f t="shared" si="107"/>
        <v>0</v>
      </c>
      <c r="N58" s="100">
        <f t="shared" si="107"/>
        <v>0</v>
      </c>
      <c r="O58" s="100">
        <f t="shared" si="107"/>
        <v>0</v>
      </c>
      <c r="P58" s="9" t="s">
        <v>684</v>
      </c>
      <c r="Q58" s="92"/>
      <c r="R58" s="93" t="s">
        <v>98</v>
      </c>
      <c r="S58" s="97" t="s">
        <v>174</v>
      </c>
      <c r="T58" s="98"/>
      <c r="U58" s="97"/>
      <c r="V58" s="97"/>
      <c r="W58" s="99"/>
      <c r="X58" s="100">
        <f>SUM(X59:X64)</f>
        <v>0</v>
      </c>
      <c r="Y58" s="100">
        <f aca="true" t="shared" si="108" ref="Y58:AD58">SUM(Y59:Y64)</f>
        <v>89423</v>
      </c>
      <c r="Z58" s="100">
        <f t="shared" si="108"/>
        <v>0</v>
      </c>
      <c r="AA58" s="100">
        <f t="shared" si="108"/>
        <v>0</v>
      </c>
      <c r="AB58" s="100">
        <f t="shared" si="108"/>
        <v>0</v>
      </c>
      <c r="AC58" s="100">
        <f t="shared" si="108"/>
        <v>0</v>
      </c>
      <c r="AD58" s="100">
        <f t="shared" si="108"/>
        <v>32519</v>
      </c>
      <c r="AE58" s="9" t="s">
        <v>685</v>
      </c>
      <c r="AF58" s="92"/>
      <c r="AG58" s="93" t="s">
        <v>98</v>
      </c>
      <c r="AH58" s="97" t="s">
        <v>174</v>
      </c>
      <c r="AI58" s="98"/>
      <c r="AJ58" s="97"/>
      <c r="AK58" s="97"/>
      <c r="AL58" s="99"/>
      <c r="AM58" s="100">
        <f>SUM(AM59:AM64)</f>
        <v>0</v>
      </c>
      <c r="AN58" s="100">
        <f aca="true" t="shared" si="109" ref="AN58:AS58">SUM(AN59:AN64)</f>
        <v>0</v>
      </c>
      <c r="AO58" s="100">
        <f t="shared" si="109"/>
        <v>0</v>
      </c>
      <c r="AP58" s="100">
        <f t="shared" si="109"/>
        <v>0</v>
      </c>
      <c r="AQ58" s="100">
        <f t="shared" si="109"/>
        <v>1500</v>
      </c>
      <c r="AR58" s="100">
        <f t="shared" si="109"/>
        <v>0</v>
      </c>
      <c r="AS58" s="100">
        <f t="shared" si="109"/>
        <v>0</v>
      </c>
      <c r="AT58" s="9" t="s">
        <v>686</v>
      </c>
      <c r="AU58" s="92"/>
      <c r="AV58" s="93" t="s">
        <v>98</v>
      </c>
      <c r="AW58" s="97" t="s">
        <v>174</v>
      </c>
      <c r="AX58" s="98"/>
      <c r="AY58" s="97"/>
      <c r="AZ58" s="97"/>
      <c r="BA58" s="99"/>
      <c r="BB58" s="100">
        <f>SUM(BB59:BB64)</f>
        <v>0</v>
      </c>
      <c r="BC58" s="100">
        <f aca="true" t="shared" si="110" ref="BC58:BH58">SUM(BC59:BC64)</f>
        <v>7248</v>
      </c>
      <c r="BD58" s="100">
        <f t="shared" si="110"/>
        <v>0</v>
      </c>
      <c r="BE58" s="100">
        <f t="shared" si="110"/>
        <v>0</v>
      </c>
      <c r="BF58" s="100">
        <f t="shared" si="110"/>
        <v>0</v>
      </c>
      <c r="BG58" s="100">
        <f t="shared" si="110"/>
        <v>0</v>
      </c>
      <c r="BH58" s="100">
        <f t="shared" si="110"/>
        <v>3500</v>
      </c>
      <c r="BI58" s="9" t="s">
        <v>687</v>
      </c>
      <c r="BJ58" s="92"/>
      <c r="BK58" s="93" t="s">
        <v>98</v>
      </c>
      <c r="BL58" s="97" t="s">
        <v>174</v>
      </c>
      <c r="BM58" s="98"/>
      <c r="BN58" s="97"/>
      <c r="BO58" s="97"/>
      <c r="BP58" s="99"/>
      <c r="BQ58" s="100">
        <f>SUM(BQ59:BQ64)</f>
        <v>2000</v>
      </c>
      <c r="BR58" s="100">
        <f aca="true" t="shared" si="111" ref="BR58:BW58">SUM(BR59:BR64)</f>
        <v>120</v>
      </c>
      <c r="BS58" s="100">
        <f t="shared" si="111"/>
        <v>160</v>
      </c>
      <c r="BT58" s="100">
        <f t="shared" si="111"/>
        <v>7736</v>
      </c>
      <c r="BU58" s="100">
        <f t="shared" si="111"/>
        <v>31804</v>
      </c>
      <c r="BV58" s="100">
        <f t="shared" si="111"/>
        <v>300</v>
      </c>
      <c r="BW58" s="100">
        <f t="shared" si="111"/>
        <v>56729</v>
      </c>
      <c r="BX58" s="9" t="s">
        <v>688</v>
      </c>
      <c r="BY58" s="92"/>
      <c r="BZ58" s="93" t="s">
        <v>98</v>
      </c>
      <c r="CA58" s="97" t="s">
        <v>174</v>
      </c>
      <c r="CB58" s="98"/>
      <c r="CC58" s="97"/>
      <c r="CD58" s="97"/>
      <c r="CE58" s="99"/>
      <c r="CF58" s="100">
        <f aca="true" t="shared" si="112" ref="CF58:CK58">SUM(CF59:CF64)</f>
        <v>24153</v>
      </c>
      <c r="CG58" s="100">
        <f t="shared" si="112"/>
        <v>21910</v>
      </c>
      <c r="CH58" s="100">
        <f t="shared" si="112"/>
        <v>2000</v>
      </c>
      <c r="CI58" s="100">
        <f t="shared" si="112"/>
        <v>9500</v>
      </c>
      <c r="CJ58" s="100">
        <f t="shared" si="112"/>
        <v>0</v>
      </c>
      <c r="CK58" s="100">
        <f t="shared" si="112"/>
        <v>1000</v>
      </c>
      <c r="CL58" s="100">
        <f>SUM(CL60:CL64)</f>
        <v>0</v>
      </c>
      <c r="CM58" s="9" t="s">
        <v>689</v>
      </c>
      <c r="CN58" s="92"/>
      <c r="CO58" s="93" t="s">
        <v>98</v>
      </c>
      <c r="CP58" s="97" t="s">
        <v>174</v>
      </c>
      <c r="CQ58" s="98"/>
      <c r="CR58" s="97"/>
      <c r="CS58" s="97"/>
      <c r="CT58" s="99"/>
      <c r="CU58" s="100">
        <f>SUM(CU59:CU64)</f>
        <v>0</v>
      </c>
      <c r="CV58" s="100">
        <f aca="true" t="shared" si="113" ref="CV58:DB58">SUM(CV59:CV64)</f>
        <v>0</v>
      </c>
      <c r="CW58" s="100">
        <f t="shared" si="113"/>
        <v>0</v>
      </c>
      <c r="CX58" s="100">
        <f t="shared" si="113"/>
        <v>0</v>
      </c>
      <c r="CY58" s="100">
        <f t="shared" si="113"/>
        <v>0</v>
      </c>
      <c r="CZ58" s="100">
        <f t="shared" si="113"/>
        <v>174</v>
      </c>
      <c r="DA58" s="100">
        <f t="shared" si="113"/>
        <v>0</v>
      </c>
      <c r="DB58" s="100">
        <f t="shared" si="113"/>
        <v>11132</v>
      </c>
      <c r="DC58" s="100">
        <f t="shared" si="106"/>
        <v>737980</v>
      </c>
    </row>
    <row r="59" spans="1:107" s="111" customFormat="1" ht="15" thickBot="1">
      <c r="A59" s="9" t="s">
        <v>175</v>
      </c>
      <c r="B59" s="105"/>
      <c r="C59" s="106"/>
      <c r="D59" s="107" t="s">
        <v>176</v>
      </c>
      <c r="E59" s="108" t="s">
        <v>177</v>
      </c>
      <c r="F59" s="108"/>
      <c r="G59" s="108"/>
      <c r="H59" s="109"/>
      <c r="I59" s="110">
        <v>58</v>
      </c>
      <c r="J59" s="110"/>
      <c r="K59" s="110"/>
      <c r="L59" s="110"/>
      <c r="M59" s="110"/>
      <c r="N59" s="110"/>
      <c r="O59" s="110"/>
      <c r="P59" s="9" t="s">
        <v>690</v>
      </c>
      <c r="Q59" s="105"/>
      <c r="R59" s="106"/>
      <c r="S59" s="107" t="s">
        <v>176</v>
      </c>
      <c r="T59" s="108" t="s">
        <v>177</v>
      </c>
      <c r="U59" s="108"/>
      <c r="V59" s="108"/>
      <c r="W59" s="109"/>
      <c r="X59" s="110"/>
      <c r="Y59" s="110"/>
      <c r="Z59" s="110"/>
      <c r="AA59" s="110"/>
      <c r="AB59" s="110"/>
      <c r="AC59" s="110"/>
      <c r="AD59" s="110"/>
      <c r="AE59" s="9" t="s">
        <v>691</v>
      </c>
      <c r="AF59" s="105"/>
      <c r="AG59" s="106"/>
      <c r="AH59" s="107" t="s">
        <v>176</v>
      </c>
      <c r="AI59" s="108" t="s">
        <v>177</v>
      </c>
      <c r="AJ59" s="108"/>
      <c r="AK59" s="108"/>
      <c r="AL59" s="109"/>
      <c r="AM59" s="110"/>
      <c r="AN59" s="110"/>
      <c r="AO59" s="110"/>
      <c r="AP59" s="110"/>
      <c r="AQ59" s="110"/>
      <c r="AR59" s="110"/>
      <c r="AS59" s="110"/>
      <c r="AT59" s="9" t="s">
        <v>692</v>
      </c>
      <c r="AU59" s="105"/>
      <c r="AV59" s="106"/>
      <c r="AW59" s="107" t="s">
        <v>176</v>
      </c>
      <c r="AX59" s="108" t="s">
        <v>177</v>
      </c>
      <c r="AY59" s="108"/>
      <c r="AZ59" s="108"/>
      <c r="BA59" s="109"/>
      <c r="BB59" s="110"/>
      <c r="BC59" s="110"/>
      <c r="BD59" s="110"/>
      <c r="BE59" s="110"/>
      <c r="BF59" s="110"/>
      <c r="BG59" s="110"/>
      <c r="BH59" s="110"/>
      <c r="BI59" s="9" t="s">
        <v>693</v>
      </c>
      <c r="BJ59" s="105"/>
      <c r="BK59" s="106"/>
      <c r="BL59" s="107" t="s">
        <v>176</v>
      </c>
      <c r="BM59" s="108" t="s">
        <v>177</v>
      </c>
      <c r="BN59" s="108"/>
      <c r="BO59" s="108"/>
      <c r="BP59" s="109"/>
      <c r="BQ59" s="110"/>
      <c r="BR59" s="110">
        <v>120</v>
      </c>
      <c r="BS59" s="110">
        <v>160</v>
      </c>
      <c r="BT59" s="110"/>
      <c r="BU59" s="110"/>
      <c r="BV59" s="110"/>
      <c r="BW59" s="110"/>
      <c r="BX59" s="9" t="s">
        <v>694</v>
      </c>
      <c r="BY59" s="105"/>
      <c r="BZ59" s="106"/>
      <c r="CA59" s="107" t="s">
        <v>176</v>
      </c>
      <c r="CB59" s="108" t="s">
        <v>177</v>
      </c>
      <c r="CC59" s="108"/>
      <c r="CD59" s="108"/>
      <c r="CE59" s="109"/>
      <c r="CF59" s="110"/>
      <c r="CG59" s="110"/>
      <c r="CH59" s="110"/>
      <c r="CI59" s="110"/>
      <c r="CJ59" s="110"/>
      <c r="CK59" s="110"/>
      <c r="CL59" s="110"/>
      <c r="CM59" s="9" t="s">
        <v>695</v>
      </c>
      <c r="CN59" s="105"/>
      <c r="CO59" s="106"/>
      <c r="CP59" s="107" t="s">
        <v>176</v>
      </c>
      <c r="CQ59" s="108" t="s">
        <v>177</v>
      </c>
      <c r="CR59" s="108"/>
      <c r="CS59" s="108"/>
      <c r="CT59" s="109"/>
      <c r="CU59" s="110"/>
      <c r="CV59" s="110"/>
      <c r="CW59" s="110"/>
      <c r="CX59" s="110"/>
      <c r="CY59" s="110"/>
      <c r="CZ59" s="110"/>
      <c r="DA59" s="110"/>
      <c r="DB59" s="110"/>
      <c r="DC59" s="110">
        <f t="shared" si="106"/>
        <v>338</v>
      </c>
    </row>
    <row r="60" spans="1:107" s="111" customFormat="1" ht="15" thickBot="1">
      <c r="A60" s="9" t="s">
        <v>178</v>
      </c>
      <c r="B60" s="105"/>
      <c r="C60" s="106"/>
      <c r="D60" s="107" t="s">
        <v>179</v>
      </c>
      <c r="E60" s="108" t="s">
        <v>180</v>
      </c>
      <c r="F60" s="108"/>
      <c r="G60" s="108"/>
      <c r="H60" s="109"/>
      <c r="I60" s="110">
        <v>1794</v>
      </c>
      <c r="J60" s="110"/>
      <c r="K60" s="110"/>
      <c r="L60" s="110">
        <v>414432</v>
      </c>
      <c r="M60" s="110"/>
      <c r="N60" s="110"/>
      <c r="O60" s="110"/>
      <c r="P60" s="9" t="s">
        <v>696</v>
      </c>
      <c r="Q60" s="105"/>
      <c r="R60" s="106"/>
      <c r="S60" s="107" t="s">
        <v>179</v>
      </c>
      <c r="T60" s="108" t="s">
        <v>180</v>
      </c>
      <c r="U60" s="108"/>
      <c r="V60" s="108"/>
      <c r="W60" s="109"/>
      <c r="X60" s="110"/>
      <c r="Y60" s="110">
        <v>89423</v>
      </c>
      <c r="Z60" s="110"/>
      <c r="AA60" s="110"/>
      <c r="AB60" s="110"/>
      <c r="AC60" s="110"/>
      <c r="AD60" s="110"/>
      <c r="AE60" s="9" t="s">
        <v>697</v>
      </c>
      <c r="AF60" s="105"/>
      <c r="AG60" s="106"/>
      <c r="AH60" s="107" t="s">
        <v>179</v>
      </c>
      <c r="AI60" s="108" t="s">
        <v>180</v>
      </c>
      <c r="AJ60" s="108"/>
      <c r="AK60" s="108"/>
      <c r="AL60" s="109"/>
      <c r="AM60" s="110"/>
      <c r="AN60" s="110"/>
      <c r="AO60" s="110"/>
      <c r="AP60" s="110"/>
      <c r="AQ60" s="110">
        <v>1500</v>
      </c>
      <c r="AR60" s="110"/>
      <c r="AS60" s="110"/>
      <c r="AT60" s="9" t="s">
        <v>698</v>
      </c>
      <c r="AU60" s="105"/>
      <c r="AV60" s="106"/>
      <c r="AW60" s="107" t="s">
        <v>179</v>
      </c>
      <c r="AX60" s="108" t="s">
        <v>180</v>
      </c>
      <c r="AY60" s="108"/>
      <c r="AZ60" s="108"/>
      <c r="BA60" s="109"/>
      <c r="BB60" s="110"/>
      <c r="BC60" s="110"/>
      <c r="BD60" s="110"/>
      <c r="BE60" s="110"/>
      <c r="BF60" s="110"/>
      <c r="BG60" s="110"/>
      <c r="BH60" s="110"/>
      <c r="BI60" s="9" t="s">
        <v>699</v>
      </c>
      <c r="BJ60" s="105"/>
      <c r="BK60" s="106"/>
      <c r="BL60" s="107" t="s">
        <v>179</v>
      </c>
      <c r="BM60" s="108" t="s">
        <v>180</v>
      </c>
      <c r="BN60" s="108"/>
      <c r="BO60" s="108"/>
      <c r="BP60" s="109"/>
      <c r="BQ60" s="110"/>
      <c r="BR60" s="110"/>
      <c r="BS60" s="110"/>
      <c r="BT60" s="110"/>
      <c r="BU60" s="110"/>
      <c r="BV60" s="110">
        <v>300</v>
      </c>
      <c r="BW60" s="110"/>
      <c r="BX60" s="9" t="s">
        <v>700</v>
      </c>
      <c r="BY60" s="105"/>
      <c r="BZ60" s="106"/>
      <c r="CA60" s="107" t="s">
        <v>179</v>
      </c>
      <c r="CB60" s="108" t="s">
        <v>180</v>
      </c>
      <c r="CC60" s="108"/>
      <c r="CD60" s="108"/>
      <c r="CE60" s="109"/>
      <c r="CF60" s="110"/>
      <c r="CG60" s="110"/>
      <c r="CH60" s="110"/>
      <c r="CI60" s="110"/>
      <c r="CJ60" s="110"/>
      <c r="CK60" s="110">
        <v>1000</v>
      </c>
      <c r="CL60" s="110"/>
      <c r="CM60" s="9" t="s">
        <v>701</v>
      </c>
      <c r="CN60" s="105"/>
      <c r="CO60" s="106"/>
      <c r="CP60" s="107" t="s">
        <v>179</v>
      </c>
      <c r="CQ60" s="108" t="s">
        <v>180</v>
      </c>
      <c r="CR60" s="108"/>
      <c r="CS60" s="108"/>
      <c r="CT60" s="109"/>
      <c r="CU60" s="110"/>
      <c r="CV60" s="110"/>
      <c r="CW60" s="110"/>
      <c r="CX60" s="110"/>
      <c r="CY60" s="110"/>
      <c r="CZ60" s="110"/>
      <c r="DA60" s="110"/>
      <c r="DB60" s="110"/>
      <c r="DC60" s="110">
        <f t="shared" si="106"/>
        <v>508449</v>
      </c>
    </row>
    <row r="61" spans="1:107" s="111" customFormat="1" ht="15" thickBot="1">
      <c r="A61" s="9" t="s">
        <v>181</v>
      </c>
      <c r="B61" s="105"/>
      <c r="C61" s="106"/>
      <c r="D61" s="107" t="s">
        <v>182</v>
      </c>
      <c r="E61" s="108" t="s">
        <v>183</v>
      </c>
      <c r="F61" s="112"/>
      <c r="G61" s="108"/>
      <c r="H61" s="109"/>
      <c r="I61" s="110">
        <v>5000</v>
      </c>
      <c r="J61" s="110"/>
      <c r="K61" s="110"/>
      <c r="L61" s="110"/>
      <c r="M61" s="110"/>
      <c r="N61" s="110"/>
      <c r="O61" s="110"/>
      <c r="P61" s="9" t="s">
        <v>702</v>
      </c>
      <c r="Q61" s="105"/>
      <c r="R61" s="106"/>
      <c r="S61" s="107" t="s">
        <v>182</v>
      </c>
      <c r="T61" s="108" t="s">
        <v>183</v>
      </c>
      <c r="U61" s="112"/>
      <c r="V61" s="108"/>
      <c r="W61" s="109"/>
      <c r="X61" s="110"/>
      <c r="Y61" s="110"/>
      <c r="Z61" s="110"/>
      <c r="AA61" s="110"/>
      <c r="AB61" s="110"/>
      <c r="AC61" s="110"/>
      <c r="AD61" s="110"/>
      <c r="AE61" s="9" t="s">
        <v>703</v>
      </c>
      <c r="AF61" s="105"/>
      <c r="AG61" s="106"/>
      <c r="AH61" s="107" t="s">
        <v>182</v>
      </c>
      <c r="AI61" s="108" t="s">
        <v>183</v>
      </c>
      <c r="AJ61" s="112"/>
      <c r="AK61" s="108"/>
      <c r="AL61" s="109"/>
      <c r="AM61" s="110"/>
      <c r="AN61" s="110"/>
      <c r="AO61" s="110"/>
      <c r="AP61" s="110"/>
      <c r="AQ61" s="110"/>
      <c r="AR61" s="110"/>
      <c r="AS61" s="110"/>
      <c r="AT61" s="9" t="s">
        <v>704</v>
      </c>
      <c r="AU61" s="105"/>
      <c r="AV61" s="106"/>
      <c r="AW61" s="107" t="s">
        <v>182</v>
      </c>
      <c r="AX61" s="108" t="s">
        <v>183</v>
      </c>
      <c r="AY61" s="112"/>
      <c r="AZ61" s="108"/>
      <c r="BA61" s="109"/>
      <c r="BB61" s="110"/>
      <c r="BC61" s="110"/>
      <c r="BD61" s="110"/>
      <c r="BE61" s="110"/>
      <c r="BF61" s="110"/>
      <c r="BG61" s="110"/>
      <c r="BH61" s="110"/>
      <c r="BI61" s="9" t="s">
        <v>705</v>
      </c>
      <c r="BJ61" s="105"/>
      <c r="BK61" s="106"/>
      <c r="BL61" s="107" t="s">
        <v>182</v>
      </c>
      <c r="BM61" s="108" t="s">
        <v>183</v>
      </c>
      <c r="BN61" s="112"/>
      <c r="BO61" s="108"/>
      <c r="BP61" s="109"/>
      <c r="BQ61" s="110"/>
      <c r="BR61" s="110"/>
      <c r="BS61" s="110"/>
      <c r="BT61" s="110"/>
      <c r="BU61" s="110"/>
      <c r="BV61" s="110"/>
      <c r="BW61" s="110"/>
      <c r="BX61" s="9" t="s">
        <v>706</v>
      </c>
      <c r="BY61" s="105"/>
      <c r="BZ61" s="106"/>
      <c r="CA61" s="107" t="s">
        <v>182</v>
      </c>
      <c r="CB61" s="108" t="s">
        <v>183</v>
      </c>
      <c r="CC61" s="112"/>
      <c r="CD61" s="108"/>
      <c r="CE61" s="109"/>
      <c r="CF61" s="110"/>
      <c r="CG61" s="110"/>
      <c r="CH61" s="110"/>
      <c r="CI61" s="110"/>
      <c r="CJ61" s="110"/>
      <c r="CK61" s="110"/>
      <c r="CL61" s="110"/>
      <c r="CM61" s="9" t="s">
        <v>707</v>
      </c>
      <c r="CN61" s="105"/>
      <c r="CO61" s="106"/>
      <c r="CP61" s="107" t="s">
        <v>182</v>
      </c>
      <c r="CQ61" s="108" t="s">
        <v>183</v>
      </c>
      <c r="CR61" s="112"/>
      <c r="CS61" s="108"/>
      <c r="CT61" s="109"/>
      <c r="CU61" s="110"/>
      <c r="CV61" s="110"/>
      <c r="CW61" s="110"/>
      <c r="CX61" s="110"/>
      <c r="CY61" s="110"/>
      <c r="CZ61" s="110"/>
      <c r="DA61" s="110"/>
      <c r="DB61" s="110"/>
      <c r="DC61" s="110">
        <f t="shared" si="106"/>
        <v>5000</v>
      </c>
    </row>
    <row r="62" spans="1:107" s="111" customFormat="1" ht="15" thickBot="1">
      <c r="A62" s="9" t="s">
        <v>184</v>
      </c>
      <c r="B62" s="105"/>
      <c r="C62" s="106"/>
      <c r="D62" s="107" t="s">
        <v>185</v>
      </c>
      <c r="E62" s="113" t="s">
        <v>186</v>
      </c>
      <c r="F62" s="114"/>
      <c r="G62" s="113"/>
      <c r="H62" s="115"/>
      <c r="I62" s="116">
        <f>13500+'[1]Javaslat'!N31</f>
        <v>13788</v>
      </c>
      <c r="J62" s="116"/>
      <c r="K62" s="116"/>
      <c r="L62" s="116"/>
      <c r="M62" s="116"/>
      <c r="N62" s="116"/>
      <c r="O62" s="116"/>
      <c r="P62" s="9" t="s">
        <v>708</v>
      </c>
      <c r="Q62" s="105"/>
      <c r="R62" s="106"/>
      <c r="S62" s="107" t="s">
        <v>185</v>
      </c>
      <c r="T62" s="113" t="s">
        <v>186</v>
      </c>
      <c r="U62" s="114"/>
      <c r="V62" s="113"/>
      <c r="W62" s="115"/>
      <c r="X62" s="116"/>
      <c r="Y62" s="116"/>
      <c r="Z62" s="116"/>
      <c r="AA62" s="116"/>
      <c r="AB62" s="116"/>
      <c r="AC62" s="116"/>
      <c r="AD62" s="116">
        <v>32519</v>
      </c>
      <c r="AE62" s="9" t="s">
        <v>709</v>
      </c>
      <c r="AF62" s="105"/>
      <c r="AG62" s="106"/>
      <c r="AH62" s="107" t="s">
        <v>185</v>
      </c>
      <c r="AI62" s="113" t="s">
        <v>186</v>
      </c>
      <c r="AJ62" s="114"/>
      <c r="AK62" s="113"/>
      <c r="AL62" s="115"/>
      <c r="AM62" s="116"/>
      <c r="AN62" s="116"/>
      <c r="AO62" s="116"/>
      <c r="AP62" s="116"/>
      <c r="AQ62" s="116"/>
      <c r="AR62" s="116"/>
      <c r="AS62" s="116"/>
      <c r="AT62" s="9" t="s">
        <v>710</v>
      </c>
      <c r="AU62" s="105"/>
      <c r="AV62" s="106"/>
      <c r="AW62" s="107" t="s">
        <v>185</v>
      </c>
      <c r="AX62" s="113" t="s">
        <v>186</v>
      </c>
      <c r="AY62" s="114"/>
      <c r="AZ62" s="113"/>
      <c r="BA62" s="115"/>
      <c r="BB62" s="116"/>
      <c r="BC62" s="116">
        <v>7248</v>
      </c>
      <c r="BD62" s="116"/>
      <c r="BE62" s="116"/>
      <c r="BF62" s="116"/>
      <c r="BG62" s="116"/>
      <c r="BH62" s="116">
        <v>3500</v>
      </c>
      <c r="BI62" s="9" t="s">
        <v>711</v>
      </c>
      <c r="BJ62" s="105"/>
      <c r="BK62" s="106"/>
      <c r="BL62" s="107" t="s">
        <v>185</v>
      </c>
      <c r="BM62" s="113" t="s">
        <v>186</v>
      </c>
      <c r="BN62" s="114"/>
      <c r="BO62" s="113"/>
      <c r="BP62" s="115"/>
      <c r="BQ62" s="116">
        <v>2000</v>
      </c>
      <c r="BR62" s="116"/>
      <c r="BS62" s="116"/>
      <c r="BT62" s="116">
        <v>7736</v>
      </c>
      <c r="BU62" s="116">
        <v>31804</v>
      </c>
      <c r="BV62" s="116"/>
      <c r="BW62" s="116">
        <v>56729</v>
      </c>
      <c r="BX62" s="9" t="s">
        <v>712</v>
      </c>
      <c r="BY62" s="105"/>
      <c r="BZ62" s="106"/>
      <c r="CA62" s="107" t="s">
        <v>185</v>
      </c>
      <c r="CB62" s="113" t="s">
        <v>186</v>
      </c>
      <c r="CC62" s="114"/>
      <c r="CD62" s="113"/>
      <c r="CE62" s="115"/>
      <c r="CF62" s="116">
        <v>24153</v>
      </c>
      <c r="CG62" s="116">
        <v>21910</v>
      </c>
      <c r="CH62" s="116">
        <v>2000</v>
      </c>
      <c r="CI62" s="116">
        <v>9500</v>
      </c>
      <c r="CJ62" s="116"/>
      <c r="CK62" s="116"/>
      <c r="CL62" s="116"/>
      <c r="CM62" s="9" t="s">
        <v>713</v>
      </c>
      <c r="CN62" s="105"/>
      <c r="CO62" s="106"/>
      <c r="CP62" s="107" t="s">
        <v>185</v>
      </c>
      <c r="CQ62" s="113" t="s">
        <v>186</v>
      </c>
      <c r="CR62" s="114"/>
      <c r="CS62" s="113"/>
      <c r="CT62" s="115"/>
      <c r="CU62" s="116"/>
      <c r="CV62" s="116"/>
      <c r="CW62" s="116"/>
      <c r="CX62" s="116"/>
      <c r="CY62" s="116"/>
      <c r="CZ62" s="116">
        <v>174</v>
      </c>
      <c r="DA62" s="116"/>
      <c r="DB62" s="116"/>
      <c r="DC62" s="110">
        <f t="shared" si="106"/>
        <v>213061</v>
      </c>
    </row>
    <row r="63" spans="1:107" s="111" customFormat="1" ht="15" thickBot="1">
      <c r="A63" s="9" t="s">
        <v>187</v>
      </c>
      <c r="B63" s="105"/>
      <c r="C63" s="106"/>
      <c r="D63" s="107" t="s">
        <v>188</v>
      </c>
      <c r="E63" s="108" t="s">
        <v>189</v>
      </c>
      <c r="F63" s="112"/>
      <c r="G63" s="108"/>
      <c r="H63" s="109"/>
      <c r="I63" s="110"/>
      <c r="J63" s="110"/>
      <c r="K63" s="110"/>
      <c r="L63" s="110"/>
      <c r="M63" s="110"/>
      <c r="N63" s="110"/>
      <c r="O63" s="110"/>
      <c r="P63" s="9" t="s">
        <v>714</v>
      </c>
      <c r="Q63" s="105"/>
      <c r="R63" s="106"/>
      <c r="S63" s="107" t="s">
        <v>188</v>
      </c>
      <c r="T63" s="108" t="s">
        <v>189</v>
      </c>
      <c r="U63" s="112"/>
      <c r="V63" s="108"/>
      <c r="W63" s="109"/>
      <c r="X63" s="110"/>
      <c r="Y63" s="110"/>
      <c r="Z63" s="110"/>
      <c r="AA63" s="110"/>
      <c r="AB63" s="110"/>
      <c r="AC63" s="110"/>
      <c r="AD63" s="110"/>
      <c r="AE63" s="9" t="s">
        <v>715</v>
      </c>
      <c r="AF63" s="105"/>
      <c r="AG63" s="106"/>
      <c r="AH63" s="107" t="s">
        <v>188</v>
      </c>
      <c r="AI63" s="108" t="s">
        <v>189</v>
      </c>
      <c r="AJ63" s="112"/>
      <c r="AK63" s="108"/>
      <c r="AL63" s="109"/>
      <c r="AM63" s="110"/>
      <c r="AN63" s="110"/>
      <c r="AO63" s="110"/>
      <c r="AP63" s="110"/>
      <c r="AQ63" s="110"/>
      <c r="AR63" s="110"/>
      <c r="AS63" s="110"/>
      <c r="AT63" s="9" t="s">
        <v>716</v>
      </c>
      <c r="AU63" s="105"/>
      <c r="AV63" s="106"/>
      <c r="AW63" s="107" t="s">
        <v>188</v>
      </c>
      <c r="AX63" s="108" t="s">
        <v>189</v>
      </c>
      <c r="AY63" s="112"/>
      <c r="AZ63" s="108"/>
      <c r="BA63" s="109"/>
      <c r="BB63" s="110"/>
      <c r="BC63" s="110"/>
      <c r="BD63" s="110"/>
      <c r="BE63" s="110"/>
      <c r="BF63" s="110"/>
      <c r="BG63" s="110"/>
      <c r="BH63" s="110"/>
      <c r="BI63" s="9" t="s">
        <v>717</v>
      </c>
      <c r="BJ63" s="105"/>
      <c r="BK63" s="106"/>
      <c r="BL63" s="107" t="s">
        <v>188</v>
      </c>
      <c r="BM63" s="108" t="s">
        <v>189</v>
      </c>
      <c r="BN63" s="112"/>
      <c r="BO63" s="108"/>
      <c r="BP63" s="109"/>
      <c r="BQ63" s="110"/>
      <c r="BR63" s="110"/>
      <c r="BS63" s="110"/>
      <c r="BT63" s="110"/>
      <c r="BU63" s="110"/>
      <c r="BV63" s="110"/>
      <c r="BW63" s="110"/>
      <c r="BX63" s="9" t="s">
        <v>718</v>
      </c>
      <c r="BY63" s="105"/>
      <c r="BZ63" s="106"/>
      <c r="CA63" s="107" t="s">
        <v>188</v>
      </c>
      <c r="CB63" s="108" t="s">
        <v>189</v>
      </c>
      <c r="CC63" s="112"/>
      <c r="CD63" s="108"/>
      <c r="CE63" s="109"/>
      <c r="CF63" s="110"/>
      <c r="CG63" s="110"/>
      <c r="CH63" s="110"/>
      <c r="CI63" s="110"/>
      <c r="CJ63" s="110"/>
      <c r="CK63" s="110"/>
      <c r="CL63" s="110"/>
      <c r="CM63" s="9" t="s">
        <v>719</v>
      </c>
      <c r="CN63" s="105"/>
      <c r="CO63" s="106"/>
      <c r="CP63" s="107" t="s">
        <v>188</v>
      </c>
      <c r="CQ63" s="108" t="s">
        <v>189</v>
      </c>
      <c r="CR63" s="112"/>
      <c r="CS63" s="108"/>
      <c r="CT63" s="109"/>
      <c r="CU63" s="110"/>
      <c r="CV63" s="110"/>
      <c r="CW63" s="110"/>
      <c r="CX63" s="110"/>
      <c r="CY63" s="110"/>
      <c r="CZ63" s="110"/>
      <c r="DA63" s="110"/>
      <c r="DB63" s="110">
        <f>9002+'[1]Javaslat'!N49</f>
        <v>7468</v>
      </c>
      <c r="DC63" s="110">
        <f t="shared" si="106"/>
        <v>7468</v>
      </c>
    </row>
    <row r="64" spans="1:107" s="111" customFormat="1" ht="15" thickBot="1">
      <c r="A64" s="9" t="s">
        <v>190</v>
      </c>
      <c r="B64" s="105"/>
      <c r="C64" s="106"/>
      <c r="D64" s="107" t="s">
        <v>191</v>
      </c>
      <c r="E64" s="108" t="s">
        <v>192</v>
      </c>
      <c r="F64" s="112"/>
      <c r="G64" s="108"/>
      <c r="H64" s="109"/>
      <c r="I64" s="110"/>
      <c r="J64" s="110"/>
      <c r="K64" s="110"/>
      <c r="L64" s="110"/>
      <c r="M64" s="110"/>
      <c r="N64" s="110"/>
      <c r="O64" s="110"/>
      <c r="P64" s="9" t="s">
        <v>720</v>
      </c>
      <c r="Q64" s="105"/>
      <c r="R64" s="106"/>
      <c r="S64" s="107" t="s">
        <v>191</v>
      </c>
      <c r="T64" s="108" t="s">
        <v>192</v>
      </c>
      <c r="U64" s="112"/>
      <c r="V64" s="108"/>
      <c r="W64" s="109"/>
      <c r="X64" s="110"/>
      <c r="Y64" s="110"/>
      <c r="Z64" s="110"/>
      <c r="AA64" s="110"/>
      <c r="AB64" s="110"/>
      <c r="AC64" s="110"/>
      <c r="AD64" s="110"/>
      <c r="AE64" s="9" t="s">
        <v>721</v>
      </c>
      <c r="AF64" s="105"/>
      <c r="AG64" s="106"/>
      <c r="AH64" s="107" t="s">
        <v>191</v>
      </c>
      <c r="AI64" s="108" t="s">
        <v>192</v>
      </c>
      <c r="AJ64" s="112"/>
      <c r="AK64" s="108"/>
      <c r="AL64" s="109"/>
      <c r="AM64" s="110"/>
      <c r="AN64" s="110"/>
      <c r="AO64" s="110"/>
      <c r="AP64" s="110"/>
      <c r="AQ64" s="110"/>
      <c r="AR64" s="110"/>
      <c r="AS64" s="110"/>
      <c r="AT64" s="9" t="s">
        <v>722</v>
      </c>
      <c r="AU64" s="105"/>
      <c r="AV64" s="106"/>
      <c r="AW64" s="107" t="s">
        <v>191</v>
      </c>
      <c r="AX64" s="108" t="s">
        <v>192</v>
      </c>
      <c r="AY64" s="112"/>
      <c r="AZ64" s="108"/>
      <c r="BA64" s="109"/>
      <c r="BB64" s="110"/>
      <c r="BC64" s="110"/>
      <c r="BD64" s="110"/>
      <c r="BE64" s="110"/>
      <c r="BF64" s="110"/>
      <c r="BG64" s="110"/>
      <c r="BH64" s="110"/>
      <c r="BI64" s="9" t="s">
        <v>723</v>
      </c>
      <c r="BJ64" s="105"/>
      <c r="BK64" s="106"/>
      <c r="BL64" s="107" t="s">
        <v>191</v>
      </c>
      <c r="BM64" s="108" t="s">
        <v>192</v>
      </c>
      <c r="BN64" s="112"/>
      <c r="BO64" s="108"/>
      <c r="BP64" s="109"/>
      <c r="BQ64" s="110"/>
      <c r="BR64" s="110"/>
      <c r="BS64" s="110"/>
      <c r="BT64" s="110"/>
      <c r="BU64" s="110"/>
      <c r="BV64" s="110"/>
      <c r="BW64" s="110"/>
      <c r="BX64" s="9" t="s">
        <v>724</v>
      </c>
      <c r="BY64" s="105"/>
      <c r="BZ64" s="106"/>
      <c r="CA64" s="107" t="s">
        <v>191</v>
      </c>
      <c r="CB64" s="108" t="s">
        <v>192</v>
      </c>
      <c r="CC64" s="112"/>
      <c r="CD64" s="108"/>
      <c r="CE64" s="109"/>
      <c r="CF64" s="110"/>
      <c r="CG64" s="110"/>
      <c r="CH64" s="110"/>
      <c r="CI64" s="110"/>
      <c r="CJ64" s="110"/>
      <c r="CK64" s="110"/>
      <c r="CL64" s="110"/>
      <c r="CM64" s="9" t="s">
        <v>725</v>
      </c>
      <c r="CN64" s="105"/>
      <c r="CO64" s="106"/>
      <c r="CP64" s="107" t="s">
        <v>191</v>
      </c>
      <c r="CQ64" s="108" t="s">
        <v>192</v>
      </c>
      <c r="CR64" s="112"/>
      <c r="CS64" s="108"/>
      <c r="CT64" s="109"/>
      <c r="CU64" s="110"/>
      <c r="CV64" s="110"/>
      <c r="CW64" s="110"/>
      <c r="CX64" s="110"/>
      <c r="CY64" s="110"/>
      <c r="CZ64" s="110"/>
      <c r="DA64" s="110"/>
      <c r="DB64" s="110">
        <v>3664</v>
      </c>
      <c r="DC64" s="110">
        <f t="shared" si="106"/>
        <v>3664</v>
      </c>
    </row>
    <row r="65" spans="1:107" s="91" customFormat="1" ht="16.5" thickBot="1">
      <c r="A65" s="9" t="s">
        <v>193</v>
      </c>
      <c r="B65" s="88" t="s">
        <v>107</v>
      </c>
      <c r="C65" s="89" t="s">
        <v>194</v>
      </c>
      <c r="D65" s="117"/>
      <c r="E65" s="117"/>
      <c r="F65" s="89"/>
      <c r="G65" s="89"/>
      <c r="H65" s="89"/>
      <c r="I65" s="90">
        <f>SUM(I66:I68)</f>
        <v>18</v>
      </c>
      <c r="J65" s="90">
        <f aca="true" t="shared" si="114" ref="J65:O65">SUM(J66:J68)</f>
        <v>72000</v>
      </c>
      <c r="K65" s="90">
        <f t="shared" si="114"/>
        <v>1021984</v>
      </c>
      <c r="L65" s="90">
        <f t="shared" si="114"/>
        <v>0</v>
      </c>
      <c r="M65" s="90">
        <f t="shared" si="114"/>
        <v>0</v>
      </c>
      <c r="N65" s="90">
        <f t="shared" si="114"/>
        <v>1777</v>
      </c>
      <c r="O65" s="90">
        <f t="shared" si="114"/>
        <v>0</v>
      </c>
      <c r="P65" s="9" t="s">
        <v>726</v>
      </c>
      <c r="Q65" s="88" t="s">
        <v>107</v>
      </c>
      <c r="R65" s="89" t="s">
        <v>194</v>
      </c>
      <c r="S65" s="117"/>
      <c r="T65" s="117"/>
      <c r="U65" s="89"/>
      <c r="V65" s="89"/>
      <c r="W65" s="89"/>
      <c r="X65" s="90">
        <f aca="true" t="shared" si="115" ref="X65:AD65">SUM(X66:X68)</f>
        <v>0</v>
      </c>
      <c r="Y65" s="90">
        <f t="shared" si="115"/>
        <v>0</v>
      </c>
      <c r="Z65" s="90">
        <f t="shared" si="115"/>
        <v>0</v>
      </c>
      <c r="AA65" s="90">
        <f t="shared" si="115"/>
        <v>0</v>
      </c>
      <c r="AB65" s="90">
        <f t="shared" si="115"/>
        <v>10051</v>
      </c>
      <c r="AC65" s="90">
        <f t="shared" si="115"/>
        <v>119</v>
      </c>
      <c r="AD65" s="90">
        <f t="shared" si="115"/>
        <v>0</v>
      </c>
      <c r="AE65" s="9" t="s">
        <v>727</v>
      </c>
      <c r="AF65" s="88" t="s">
        <v>107</v>
      </c>
      <c r="AG65" s="89" t="s">
        <v>194</v>
      </c>
      <c r="AH65" s="117"/>
      <c r="AI65" s="117"/>
      <c r="AJ65" s="89"/>
      <c r="AK65" s="89"/>
      <c r="AL65" s="89"/>
      <c r="AM65" s="90">
        <f aca="true" t="shared" si="116" ref="AM65:AS65">SUM(AM66:AM68)</f>
        <v>744135</v>
      </c>
      <c r="AN65" s="90">
        <f t="shared" si="116"/>
        <v>1034</v>
      </c>
      <c r="AO65" s="90">
        <f t="shared" si="116"/>
        <v>0</v>
      </c>
      <c r="AP65" s="90">
        <f t="shared" si="116"/>
        <v>0</v>
      </c>
      <c r="AQ65" s="90">
        <f t="shared" si="116"/>
        <v>800</v>
      </c>
      <c r="AR65" s="90">
        <f t="shared" si="116"/>
        <v>11935</v>
      </c>
      <c r="AS65" s="90">
        <f t="shared" si="116"/>
        <v>2000</v>
      </c>
      <c r="AT65" s="9" t="s">
        <v>728</v>
      </c>
      <c r="AU65" s="88" t="s">
        <v>107</v>
      </c>
      <c r="AV65" s="89" t="s">
        <v>194</v>
      </c>
      <c r="AW65" s="117"/>
      <c r="AX65" s="117"/>
      <c r="AY65" s="89"/>
      <c r="AZ65" s="89"/>
      <c r="BA65" s="89"/>
      <c r="BB65" s="90">
        <f aca="true" t="shared" si="117" ref="BB65:BH65">SUM(BB66:BB68)</f>
        <v>4000</v>
      </c>
      <c r="BC65" s="90">
        <f t="shared" si="117"/>
        <v>5792</v>
      </c>
      <c r="BD65" s="90">
        <f t="shared" si="117"/>
        <v>5334</v>
      </c>
      <c r="BE65" s="90">
        <f t="shared" si="117"/>
        <v>2401</v>
      </c>
      <c r="BF65" s="90">
        <f t="shared" si="117"/>
        <v>13376</v>
      </c>
      <c r="BG65" s="90">
        <f t="shared" si="117"/>
        <v>29772</v>
      </c>
      <c r="BH65" s="90">
        <f t="shared" si="117"/>
        <v>0</v>
      </c>
      <c r="BI65" s="9" t="s">
        <v>729</v>
      </c>
      <c r="BJ65" s="88" t="s">
        <v>107</v>
      </c>
      <c r="BK65" s="89" t="s">
        <v>194</v>
      </c>
      <c r="BL65" s="117"/>
      <c r="BM65" s="117"/>
      <c r="BN65" s="89"/>
      <c r="BO65" s="89"/>
      <c r="BP65" s="89"/>
      <c r="BQ65" s="90">
        <f aca="true" t="shared" si="118" ref="BQ65:BW65">SUM(BQ66:BQ68)</f>
        <v>0</v>
      </c>
      <c r="BR65" s="90">
        <f t="shared" si="118"/>
        <v>413</v>
      </c>
      <c r="BS65" s="90">
        <f t="shared" si="118"/>
        <v>0</v>
      </c>
      <c r="BT65" s="90">
        <f t="shared" si="118"/>
        <v>33127</v>
      </c>
      <c r="BU65" s="90">
        <f t="shared" si="118"/>
        <v>0</v>
      </c>
      <c r="BV65" s="90">
        <f t="shared" si="118"/>
        <v>15150</v>
      </c>
      <c r="BW65" s="90">
        <f t="shared" si="118"/>
        <v>0</v>
      </c>
      <c r="BX65" s="9" t="s">
        <v>730</v>
      </c>
      <c r="BY65" s="88" t="s">
        <v>107</v>
      </c>
      <c r="BZ65" s="89" t="s">
        <v>194</v>
      </c>
      <c r="CA65" s="117"/>
      <c r="CB65" s="117"/>
      <c r="CC65" s="89"/>
      <c r="CD65" s="89"/>
      <c r="CE65" s="89"/>
      <c r="CF65" s="90">
        <f aca="true" t="shared" si="119" ref="CF65:CL65">SUM(CF66:CF68)</f>
        <v>5000</v>
      </c>
      <c r="CG65" s="90">
        <f t="shared" si="119"/>
        <v>0</v>
      </c>
      <c r="CH65" s="90">
        <f t="shared" si="119"/>
        <v>0</v>
      </c>
      <c r="CI65" s="90">
        <f t="shared" si="119"/>
        <v>2521</v>
      </c>
      <c r="CJ65" s="90">
        <f t="shared" si="119"/>
        <v>0</v>
      </c>
      <c r="CK65" s="90">
        <f t="shared" si="119"/>
        <v>0</v>
      </c>
      <c r="CL65" s="90">
        <f t="shared" si="119"/>
        <v>0</v>
      </c>
      <c r="CM65" s="9" t="s">
        <v>731</v>
      </c>
      <c r="CN65" s="88" t="s">
        <v>107</v>
      </c>
      <c r="CO65" s="89" t="s">
        <v>194</v>
      </c>
      <c r="CP65" s="117"/>
      <c r="CQ65" s="117"/>
      <c r="CR65" s="89"/>
      <c r="CS65" s="89"/>
      <c r="CT65" s="89"/>
      <c r="CU65" s="90">
        <f aca="true" t="shared" si="120" ref="CU65:DB65">SUM(CU66:CU68)</f>
        <v>0</v>
      </c>
      <c r="CV65" s="90">
        <f t="shared" si="120"/>
        <v>0</v>
      </c>
      <c r="CW65" s="90">
        <f t="shared" si="120"/>
        <v>0</v>
      </c>
      <c r="CX65" s="90">
        <f t="shared" si="120"/>
        <v>0</v>
      </c>
      <c r="CY65" s="90">
        <f t="shared" si="120"/>
        <v>0</v>
      </c>
      <c r="CZ65" s="90">
        <f t="shared" si="120"/>
        <v>0</v>
      </c>
      <c r="DA65" s="90">
        <f>SUM(DA66:DA68)</f>
        <v>0</v>
      </c>
      <c r="DB65" s="90">
        <f t="shared" si="120"/>
        <v>475876</v>
      </c>
      <c r="DC65" s="90">
        <f t="shared" si="106"/>
        <v>2458615</v>
      </c>
    </row>
    <row r="66" spans="1:107" s="91" customFormat="1" ht="16.5" thickBot="1">
      <c r="A66" s="9" t="s">
        <v>195</v>
      </c>
      <c r="B66" s="92"/>
      <c r="C66" s="93" t="s">
        <v>110</v>
      </c>
      <c r="D66" s="94" t="s">
        <v>196</v>
      </c>
      <c r="E66" s="94"/>
      <c r="F66" s="94"/>
      <c r="G66" s="94"/>
      <c r="H66" s="95"/>
      <c r="I66" s="96">
        <v>0</v>
      </c>
      <c r="J66" s="96">
        <v>65000</v>
      </c>
      <c r="K66" s="96">
        <v>52690</v>
      </c>
      <c r="L66" s="96"/>
      <c r="M66" s="96"/>
      <c r="N66" s="96">
        <v>1777</v>
      </c>
      <c r="O66" s="96"/>
      <c r="P66" s="9" t="s">
        <v>732</v>
      </c>
      <c r="Q66" s="92"/>
      <c r="R66" s="93" t="s">
        <v>110</v>
      </c>
      <c r="S66" s="94" t="s">
        <v>196</v>
      </c>
      <c r="T66" s="94"/>
      <c r="U66" s="94"/>
      <c r="V66" s="94"/>
      <c r="W66" s="95"/>
      <c r="X66" s="96"/>
      <c r="Y66" s="96"/>
      <c r="Z66" s="96"/>
      <c r="AA66" s="96">
        <v>0</v>
      </c>
      <c r="AB66" s="96">
        <v>10051</v>
      </c>
      <c r="AC66" s="96">
        <v>119</v>
      </c>
      <c r="AD66" s="96"/>
      <c r="AE66" s="9" t="s">
        <v>733</v>
      </c>
      <c r="AF66" s="92"/>
      <c r="AG66" s="93" t="s">
        <v>110</v>
      </c>
      <c r="AH66" s="94" t="s">
        <v>196</v>
      </c>
      <c r="AI66" s="94"/>
      <c r="AJ66" s="94"/>
      <c r="AK66" s="94"/>
      <c r="AL66" s="95"/>
      <c r="AM66" s="96">
        <f>506031+'[1]Javaslat'!N35</f>
        <v>512463</v>
      </c>
      <c r="AN66" s="96">
        <v>1034</v>
      </c>
      <c r="AO66" s="96"/>
      <c r="AP66" s="96"/>
      <c r="AQ66" s="96">
        <v>800</v>
      </c>
      <c r="AR66" s="96">
        <v>11935</v>
      </c>
      <c r="AS66" s="96"/>
      <c r="AT66" s="9" t="s">
        <v>734</v>
      </c>
      <c r="AU66" s="92"/>
      <c r="AV66" s="93" t="s">
        <v>110</v>
      </c>
      <c r="AW66" s="94" t="s">
        <v>196</v>
      </c>
      <c r="AX66" s="94"/>
      <c r="AY66" s="94"/>
      <c r="AZ66" s="94"/>
      <c r="BA66" s="95"/>
      <c r="BB66" s="96">
        <v>4000</v>
      </c>
      <c r="BC66" s="96"/>
      <c r="BD66" s="96">
        <v>5334</v>
      </c>
      <c r="BE66" s="96">
        <v>2401</v>
      </c>
      <c r="BF66" s="96">
        <v>13376</v>
      </c>
      <c r="BG66" s="96"/>
      <c r="BH66" s="96"/>
      <c r="BI66" s="9" t="s">
        <v>735</v>
      </c>
      <c r="BJ66" s="92"/>
      <c r="BK66" s="93" t="s">
        <v>110</v>
      </c>
      <c r="BL66" s="94" t="s">
        <v>196</v>
      </c>
      <c r="BM66" s="94"/>
      <c r="BN66" s="94"/>
      <c r="BO66" s="94"/>
      <c r="BP66" s="95"/>
      <c r="BQ66" s="96"/>
      <c r="BR66" s="96">
        <v>413</v>
      </c>
      <c r="BS66" s="96"/>
      <c r="BT66" s="96">
        <v>14227</v>
      </c>
      <c r="BU66" s="96"/>
      <c r="BV66" s="96"/>
      <c r="BW66" s="96"/>
      <c r="BX66" s="9" t="s">
        <v>736</v>
      </c>
      <c r="BY66" s="92"/>
      <c r="BZ66" s="93" t="s">
        <v>110</v>
      </c>
      <c r="CA66" s="94" t="s">
        <v>196</v>
      </c>
      <c r="CB66" s="94"/>
      <c r="CC66" s="94"/>
      <c r="CD66" s="94"/>
      <c r="CE66" s="95"/>
      <c r="CF66" s="96"/>
      <c r="CG66" s="96"/>
      <c r="CH66" s="96"/>
      <c r="CI66" s="96"/>
      <c r="CJ66" s="96"/>
      <c r="CK66" s="96"/>
      <c r="CL66" s="96"/>
      <c r="CM66" s="9" t="s">
        <v>737</v>
      </c>
      <c r="CN66" s="92"/>
      <c r="CO66" s="93" t="s">
        <v>110</v>
      </c>
      <c r="CP66" s="94" t="s">
        <v>196</v>
      </c>
      <c r="CQ66" s="94"/>
      <c r="CR66" s="94"/>
      <c r="CS66" s="94"/>
      <c r="CT66" s="95"/>
      <c r="CU66" s="96"/>
      <c r="CV66" s="96"/>
      <c r="CW66" s="96"/>
      <c r="CX66" s="96"/>
      <c r="CY66" s="96"/>
      <c r="CZ66" s="96"/>
      <c r="DA66" s="96"/>
      <c r="DB66" s="96"/>
      <c r="DC66" s="96">
        <f t="shared" si="106"/>
        <v>695620</v>
      </c>
    </row>
    <row r="67" spans="1:107" s="91" customFormat="1" ht="16.5" thickBot="1">
      <c r="A67" s="9" t="s">
        <v>197</v>
      </c>
      <c r="B67" s="92"/>
      <c r="C67" s="93" t="s">
        <v>119</v>
      </c>
      <c r="D67" s="97" t="s">
        <v>198</v>
      </c>
      <c r="E67" s="97"/>
      <c r="F67" s="97"/>
      <c r="G67" s="97"/>
      <c r="H67" s="99"/>
      <c r="I67" s="100"/>
      <c r="J67" s="100">
        <v>7000</v>
      </c>
      <c r="K67" s="100">
        <v>919473</v>
      </c>
      <c r="L67" s="100"/>
      <c r="M67" s="100"/>
      <c r="N67" s="100"/>
      <c r="O67" s="100"/>
      <c r="P67" s="9" t="s">
        <v>738</v>
      </c>
      <c r="Q67" s="92"/>
      <c r="R67" s="93" t="s">
        <v>119</v>
      </c>
      <c r="S67" s="97" t="s">
        <v>198</v>
      </c>
      <c r="T67" s="97"/>
      <c r="U67" s="97"/>
      <c r="V67" s="97"/>
      <c r="W67" s="99"/>
      <c r="X67" s="100"/>
      <c r="Y67" s="100"/>
      <c r="Z67" s="100"/>
      <c r="AA67" s="100"/>
      <c r="AB67" s="100"/>
      <c r="AC67" s="100"/>
      <c r="AD67" s="100"/>
      <c r="AE67" s="9" t="s">
        <v>739</v>
      </c>
      <c r="AF67" s="92"/>
      <c r="AG67" s="93" t="s">
        <v>119</v>
      </c>
      <c r="AH67" s="97" t="s">
        <v>198</v>
      </c>
      <c r="AI67" s="97"/>
      <c r="AJ67" s="97"/>
      <c r="AK67" s="97"/>
      <c r="AL67" s="99"/>
      <c r="AM67" s="100">
        <f>238104+'[1]Javaslat'!N37</f>
        <v>231672</v>
      </c>
      <c r="AN67" s="100"/>
      <c r="AO67" s="100"/>
      <c r="AP67" s="100"/>
      <c r="AQ67" s="100"/>
      <c r="AR67" s="100"/>
      <c r="AS67" s="100"/>
      <c r="AT67" s="9" t="s">
        <v>740</v>
      </c>
      <c r="AU67" s="92"/>
      <c r="AV67" s="93" t="s">
        <v>119</v>
      </c>
      <c r="AW67" s="97" t="s">
        <v>198</v>
      </c>
      <c r="AX67" s="97"/>
      <c r="AY67" s="97"/>
      <c r="AZ67" s="97"/>
      <c r="BA67" s="99"/>
      <c r="BB67" s="100"/>
      <c r="BC67" s="100">
        <v>5792</v>
      </c>
      <c r="BD67" s="100"/>
      <c r="BE67" s="100"/>
      <c r="BF67" s="100"/>
      <c r="BG67" s="100"/>
      <c r="BH67" s="100"/>
      <c r="BI67" s="9" t="s">
        <v>741</v>
      </c>
      <c r="BJ67" s="92"/>
      <c r="BK67" s="93" t="s">
        <v>119</v>
      </c>
      <c r="BL67" s="97" t="s">
        <v>198</v>
      </c>
      <c r="BM67" s="97"/>
      <c r="BN67" s="97"/>
      <c r="BO67" s="97"/>
      <c r="BP67" s="99"/>
      <c r="BQ67" s="100"/>
      <c r="BR67" s="100"/>
      <c r="BS67" s="100"/>
      <c r="BT67" s="100"/>
      <c r="BU67" s="100"/>
      <c r="BV67" s="100"/>
      <c r="BW67" s="100"/>
      <c r="BX67" s="9" t="s">
        <v>742</v>
      </c>
      <c r="BY67" s="92"/>
      <c r="BZ67" s="93" t="s">
        <v>119</v>
      </c>
      <c r="CA67" s="97" t="s">
        <v>198</v>
      </c>
      <c r="CB67" s="97"/>
      <c r="CC67" s="97"/>
      <c r="CD67" s="97"/>
      <c r="CE67" s="99"/>
      <c r="CF67" s="100"/>
      <c r="CG67" s="100"/>
      <c r="CH67" s="100"/>
      <c r="CI67" s="100"/>
      <c r="CJ67" s="100"/>
      <c r="CK67" s="100"/>
      <c r="CL67" s="100"/>
      <c r="CM67" s="9" t="s">
        <v>743</v>
      </c>
      <c r="CN67" s="92"/>
      <c r="CO67" s="93" t="s">
        <v>119</v>
      </c>
      <c r="CP67" s="97" t="s">
        <v>198</v>
      </c>
      <c r="CQ67" s="97"/>
      <c r="CR67" s="97"/>
      <c r="CS67" s="97"/>
      <c r="CT67" s="99"/>
      <c r="CU67" s="100"/>
      <c r="CV67" s="100"/>
      <c r="CW67" s="100"/>
      <c r="CX67" s="100"/>
      <c r="CY67" s="100"/>
      <c r="CZ67" s="100"/>
      <c r="DA67" s="100"/>
      <c r="DB67" s="100"/>
      <c r="DC67" s="100">
        <f t="shared" si="106"/>
        <v>1163937</v>
      </c>
    </row>
    <row r="68" spans="1:107" s="91" customFormat="1" ht="16.5" thickBot="1">
      <c r="A68" s="9" t="s">
        <v>199</v>
      </c>
      <c r="B68" s="92"/>
      <c r="C68" s="93" t="s">
        <v>127</v>
      </c>
      <c r="D68" s="97" t="s">
        <v>200</v>
      </c>
      <c r="E68" s="98"/>
      <c r="F68" s="97"/>
      <c r="G68" s="97"/>
      <c r="H68" s="99"/>
      <c r="I68" s="100">
        <f>SUM(I69:I72)</f>
        <v>18</v>
      </c>
      <c r="J68" s="100">
        <f aca="true" t="shared" si="121" ref="J68:O68">SUM(J69:J72)</f>
        <v>0</v>
      </c>
      <c r="K68" s="100">
        <f t="shared" si="121"/>
        <v>49821</v>
      </c>
      <c r="L68" s="100">
        <f t="shared" si="121"/>
        <v>0</v>
      </c>
      <c r="M68" s="100">
        <f t="shared" si="121"/>
        <v>0</v>
      </c>
      <c r="N68" s="100">
        <f t="shared" si="121"/>
        <v>0</v>
      </c>
      <c r="O68" s="100">
        <f t="shared" si="121"/>
        <v>0</v>
      </c>
      <c r="P68" s="9" t="s">
        <v>744</v>
      </c>
      <c r="Q68" s="92"/>
      <c r="R68" s="93" t="s">
        <v>127</v>
      </c>
      <c r="S68" s="97" t="s">
        <v>200</v>
      </c>
      <c r="T68" s="98"/>
      <c r="U68" s="97"/>
      <c r="V68" s="97"/>
      <c r="W68" s="99"/>
      <c r="X68" s="100">
        <f aca="true" t="shared" si="122" ref="X68:AD68">SUM(X69:X72)</f>
        <v>0</v>
      </c>
      <c r="Y68" s="100">
        <f t="shared" si="122"/>
        <v>0</v>
      </c>
      <c r="Z68" s="100">
        <f t="shared" si="122"/>
        <v>0</v>
      </c>
      <c r="AA68" s="100">
        <f t="shared" si="122"/>
        <v>0</v>
      </c>
      <c r="AB68" s="100">
        <f t="shared" si="122"/>
        <v>0</v>
      </c>
      <c r="AC68" s="100">
        <f t="shared" si="122"/>
        <v>0</v>
      </c>
      <c r="AD68" s="100">
        <f t="shared" si="122"/>
        <v>0</v>
      </c>
      <c r="AE68" s="9" t="s">
        <v>745</v>
      </c>
      <c r="AF68" s="92"/>
      <c r="AG68" s="93" t="s">
        <v>127</v>
      </c>
      <c r="AH68" s="97" t="s">
        <v>200</v>
      </c>
      <c r="AI68" s="98"/>
      <c r="AJ68" s="97"/>
      <c r="AK68" s="97"/>
      <c r="AL68" s="99"/>
      <c r="AM68" s="100">
        <f aca="true" t="shared" si="123" ref="AM68:AS68">SUM(AM69:AM72)</f>
        <v>0</v>
      </c>
      <c r="AN68" s="100">
        <f t="shared" si="123"/>
        <v>0</v>
      </c>
      <c r="AO68" s="100">
        <f t="shared" si="123"/>
        <v>0</v>
      </c>
      <c r="AP68" s="100">
        <f t="shared" si="123"/>
        <v>0</v>
      </c>
      <c r="AQ68" s="100">
        <f t="shared" si="123"/>
        <v>0</v>
      </c>
      <c r="AR68" s="100">
        <f t="shared" si="123"/>
        <v>0</v>
      </c>
      <c r="AS68" s="100">
        <f t="shared" si="123"/>
        <v>2000</v>
      </c>
      <c r="AT68" s="9" t="s">
        <v>746</v>
      </c>
      <c r="AU68" s="92"/>
      <c r="AV68" s="93" t="s">
        <v>127</v>
      </c>
      <c r="AW68" s="97" t="s">
        <v>200</v>
      </c>
      <c r="AX68" s="98"/>
      <c r="AY68" s="97"/>
      <c r="AZ68" s="97"/>
      <c r="BA68" s="99"/>
      <c r="BB68" s="100">
        <f aca="true" t="shared" si="124" ref="BB68:BH68">SUM(BB69:BB72)</f>
        <v>0</v>
      </c>
      <c r="BC68" s="100">
        <f t="shared" si="124"/>
        <v>0</v>
      </c>
      <c r="BD68" s="100">
        <f t="shared" si="124"/>
        <v>0</v>
      </c>
      <c r="BE68" s="100">
        <f t="shared" si="124"/>
        <v>0</v>
      </c>
      <c r="BF68" s="100">
        <f t="shared" si="124"/>
        <v>0</v>
      </c>
      <c r="BG68" s="100">
        <f t="shared" si="124"/>
        <v>29772</v>
      </c>
      <c r="BH68" s="100">
        <f t="shared" si="124"/>
        <v>0</v>
      </c>
      <c r="BI68" s="9" t="s">
        <v>747</v>
      </c>
      <c r="BJ68" s="92"/>
      <c r="BK68" s="93" t="s">
        <v>127</v>
      </c>
      <c r="BL68" s="97" t="s">
        <v>200</v>
      </c>
      <c r="BM68" s="98"/>
      <c r="BN68" s="97"/>
      <c r="BO68" s="97"/>
      <c r="BP68" s="99"/>
      <c r="BQ68" s="100">
        <f aca="true" t="shared" si="125" ref="BQ68:BW68">SUM(BQ69:BQ72)</f>
        <v>0</v>
      </c>
      <c r="BR68" s="100">
        <f t="shared" si="125"/>
        <v>0</v>
      </c>
      <c r="BS68" s="100">
        <f t="shared" si="125"/>
        <v>0</v>
      </c>
      <c r="BT68" s="100">
        <f t="shared" si="125"/>
        <v>18900</v>
      </c>
      <c r="BU68" s="100">
        <f t="shared" si="125"/>
        <v>0</v>
      </c>
      <c r="BV68" s="100">
        <f t="shared" si="125"/>
        <v>15150</v>
      </c>
      <c r="BW68" s="100">
        <f t="shared" si="125"/>
        <v>0</v>
      </c>
      <c r="BX68" s="9" t="s">
        <v>748</v>
      </c>
      <c r="BY68" s="92"/>
      <c r="BZ68" s="93" t="s">
        <v>127</v>
      </c>
      <c r="CA68" s="97" t="s">
        <v>200</v>
      </c>
      <c r="CB68" s="98"/>
      <c r="CC68" s="97"/>
      <c r="CD68" s="97"/>
      <c r="CE68" s="99"/>
      <c r="CF68" s="100">
        <f aca="true" t="shared" si="126" ref="CF68:CL68">SUM(CF69:CF72)</f>
        <v>5000</v>
      </c>
      <c r="CG68" s="100">
        <f t="shared" si="126"/>
        <v>0</v>
      </c>
      <c r="CH68" s="100">
        <f t="shared" si="126"/>
        <v>0</v>
      </c>
      <c r="CI68" s="100">
        <f t="shared" si="126"/>
        <v>2521</v>
      </c>
      <c r="CJ68" s="100">
        <f t="shared" si="126"/>
        <v>0</v>
      </c>
      <c r="CK68" s="100">
        <f t="shared" si="126"/>
        <v>0</v>
      </c>
      <c r="CL68" s="100">
        <f t="shared" si="126"/>
        <v>0</v>
      </c>
      <c r="CM68" s="9" t="s">
        <v>749</v>
      </c>
      <c r="CN68" s="92"/>
      <c r="CO68" s="93" t="s">
        <v>127</v>
      </c>
      <c r="CP68" s="97" t="s">
        <v>200</v>
      </c>
      <c r="CQ68" s="98"/>
      <c r="CR68" s="97"/>
      <c r="CS68" s="97"/>
      <c r="CT68" s="99"/>
      <c r="CU68" s="100">
        <f aca="true" t="shared" si="127" ref="CU68:DB68">SUM(CU69:CU72)</f>
        <v>0</v>
      </c>
      <c r="CV68" s="100">
        <f t="shared" si="127"/>
        <v>0</v>
      </c>
      <c r="CW68" s="100">
        <f t="shared" si="127"/>
        <v>0</v>
      </c>
      <c r="CX68" s="100">
        <f t="shared" si="127"/>
        <v>0</v>
      </c>
      <c r="CY68" s="100">
        <f t="shared" si="127"/>
        <v>0</v>
      </c>
      <c r="CZ68" s="100">
        <f t="shared" si="127"/>
        <v>0</v>
      </c>
      <c r="DA68" s="100">
        <f>SUM(DA69:DA72)</f>
        <v>0</v>
      </c>
      <c r="DB68" s="100">
        <f t="shared" si="127"/>
        <v>475876</v>
      </c>
      <c r="DC68" s="100">
        <f t="shared" si="106"/>
        <v>599058</v>
      </c>
    </row>
    <row r="69" spans="1:107" s="111" customFormat="1" ht="15" thickBot="1">
      <c r="A69" s="9" t="s">
        <v>201</v>
      </c>
      <c r="B69" s="105"/>
      <c r="C69" s="118"/>
      <c r="D69" s="107" t="s">
        <v>202</v>
      </c>
      <c r="E69" s="108" t="s">
        <v>203</v>
      </c>
      <c r="F69" s="108"/>
      <c r="G69" s="108"/>
      <c r="H69" s="109"/>
      <c r="I69" s="110"/>
      <c r="J69" s="110"/>
      <c r="K69" s="110">
        <v>14450</v>
      </c>
      <c r="L69" s="110"/>
      <c r="M69" s="110"/>
      <c r="N69" s="110"/>
      <c r="O69" s="110"/>
      <c r="P69" s="9" t="s">
        <v>750</v>
      </c>
      <c r="Q69" s="105"/>
      <c r="R69" s="118"/>
      <c r="S69" s="107" t="s">
        <v>202</v>
      </c>
      <c r="T69" s="108" t="s">
        <v>203</v>
      </c>
      <c r="U69" s="108"/>
      <c r="V69" s="108"/>
      <c r="W69" s="109"/>
      <c r="X69" s="110"/>
      <c r="Y69" s="110"/>
      <c r="Z69" s="110"/>
      <c r="AA69" s="110"/>
      <c r="AB69" s="110"/>
      <c r="AC69" s="110"/>
      <c r="AD69" s="110"/>
      <c r="AE69" s="9" t="s">
        <v>751</v>
      </c>
      <c r="AF69" s="105"/>
      <c r="AG69" s="118"/>
      <c r="AH69" s="107" t="s">
        <v>202</v>
      </c>
      <c r="AI69" s="108" t="s">
        <v>203</v>
      </c>
      <c r="AJ69" s="108"/>
      <c r="AK69" s="108"/>
      <c r="AL69" s="109"/>
      <c r="AM69" s="110"/>
      <c r="AN69" s="110"/>
      <c r="AO69" s="110"/>
      <c r="AP69" s="110"/>
      <c r="AQ69" s="110"/>
      <c r="AR69" s="110"/>
      <c r="AS69" s="110"/>
      <c r="AT69" s="9" t="s">
        <v>752</v>
      </c>
      <c r="AU69" s="105"/>
      <c r="AV69" s="118"/>
      <c r="AW69" s="107" t="s">
        <v>202</v>
      </c>
      <c r="AX69" s="108" t="s">
        <v>203</v>
      </c>
      <c r="AY69" s="108"/>
      <c r="AZ69" s="108"/>
      <c r="BA69" s="109"/>
      <c r="BB69" s="110"/>
      <c r="BC69" s="110"/>
      <c r="BD69" s="110"/>
      <c r="BE69" s="110"/>
      <c r="BF69" s="110"/>
      <c r="BG69" s="110"/>
      <c r="BH69" s="110"/>
      <c r="BI69" s="9" t="s">
        <v>753</v>
      </c>
      <c r="BJ69" s="105"/>
      <c r="BK69" s="118"/>
      <c r="BL69" s="107" t="s">
        <v>202</v>
      </c>
      <c r="BM69" s="108" t="s">
        <v>203</v>
      </c>
      <c r="BN69" s="108"/>
      <c r="BO69" s="108"/>
      <c r="BP69" s="109"/>
      <c r="BQ69" s="110"/>
      <c r="BR69" s="110"/>
      <c r="BS69" s="110"/>
      <c r="BT69" s="110"/>
      <c r="BU69" s="110"/>
      <c r="BV69" s="110"/>
      <c r="BW69" s="110"/>
      <c r="BX69" s="9" t="s">
        <v>754</v>
      </c>
      <c r="BY69" s="105"/>
      <c r="BZ69" s="118"/>
      <c r="CA69" s="107" t="s">
        <v>202</v>
      </c>
      <c r="CB69" s="108" t="s">
        <v>203</v>
      </c>
      <c r="CC69" s="108"/>
      <c r="CD69" s="108"/>
      <c r="CE69" s="109"/>
      <c r="CF69" s="110"/>
      <c r="CG69" s="110"/>
      <c r="CH69" s="110"/>
      <c r="CI69" s="110"/>
      <c r="CJ69" s="110"/>
      <c r="CK69" s="110"/>
      <c r="CL69" s="110"/>
      <c r="CM69" s="9" t="s">
        <v>755</v>
      </c>
      <c r="CN69" s="105"/>
      <c r="CO69" s="118"/>
      <c r="CP69" s="107" t="s">
        <v>202</v>
      </c>
      <c r="CQ69" s="108" t="s">
        <v>203</v>
      </c>
      <c r="CR69" s="108"/>
      <c r="CS69" s="108"/>
      <c r="CT69" s="109"/>
      <c r="CU69" s="110"/>
      <c r="CV69" s="110"/>
      <c r="CW69" s="110"/>
      <c r="CX69" s="110"/>
      <c r="CY69" s="110"/>
      <c r="CZ69" s="110"/>
      <c r="DA69" s="110"/>
      <c r="DB69" s="110"/>
      <c r="DC69" s="110">
        <f t="shared" si="106"/>
        <v>14450</v>
      </c>
    </row>
    <row r="70" spans="1:107" s="111" customFormat="1" ht="15" thickBot="1">
      <c r="A70" s="9" t="s">
        <v>204</v>
      </c>
      <c r="B70" s="105"/>
      <c r="C70" s="118"/>
      <c r="D70" s="107" t="s">
        <v>205</v>
      </c>
      <c r="E70" s="108" t="s">
        <v>206</v>
      </c>
      <c r="F70" s="108"/>
      <c r="G70" s="108"/>
      <c r="H70" s="109"/>
      <c r="I70" s="110"/>
      <c r="J70" s="110"/>
      <c r="K70" s="110">
        <f>'[1]Javaslat'!N44</f>
        <v>35371</v>
      </c>
      <c r="L70" s="110"/>
      <c r="M70" s="110"/>
      <c r="N70" s="110"/>
      <c r="O70" s="110"/>
      <c r="P70" s="9" t="s">
        <v>756</v>
      </c>
      <c r="Q70" s="105"/>
      <c r="R70" s="118"/>
      <c r="S70" s="107" t="s">
        <v>205</v>
      </c>
      <c r="T70" s="108" t="s">
        <v>206</v>
      </c>
      <c r="U70" s="108"/>
      <c r="V70" s="108"/>
      <c r="W70" s="109"/>
      <c r="X70" s="110"/>
      <c r="Y70" s="110"/>
      <c r="Z70" s="110"/>
      <c r="AA70" s="110"/>
      <c r="AB70" s="110"/>
      <c r="AC70" s="110"/>
      <c r="AD70" s="110"/>
      <c r="AE70" s="9" t="s">
        <v>757</v>
      </c>
      <c r="AF70" s="105"/>
      <c r="AG70" s="118"/>
      <c r="AH70" s="107" t="s">
        <v>205</v>
      </c>
      <c r="AI70" s="108" t="s">
        <v>206</v>
      </c>
      <c r="AJ70" s="108"/>
      <c r="AK70" s="108"/>
      <c r="AL70" s="109"/>
      <c r="AM70" s="110"/>
      <c r="AN70" s="110"/>
      <c r="AO70" s="110"/>
      <c r="AP70" s="110"/>
      <c r="AQ70" s="110"/>
      <c r="AR70" s="110"/>
      <c r="AS70" s="110">
        <v>2000</v>
      </c>
      <c r="AT70" s="9" t="s">
        <v>758</v>
      </c>
      <c r="AU70" s="105"/>
      <c r="AV70" s="118"/>
      <c r="AW70" s="107" t="s">
        <v>205</v>
      </c>
      <c r="AX70" s="108" t="s">
        <v>206</v>
      </c>
      <c r="AY70" s="108"/>
      <c r="AZ70" s="108"/>
      <c r="BA70" s="109"/>
      <c r="BB70" s="110"/>
      <c r="BC70" s="110"/>
      <c r="BD70" s="110"/>
      <c r="BE70" s="110"/>
      <c r="BF70" s="110"/>
      <c r="BG70" s="110"/>
      <c r="BH70" s="110"/>
      <c r="BI70" s="9" t="s">
        <v>759</v>
      </c>
      <c r="BJ70" s="105"/>
      <c r="BK70" s="118"/>
      <c r="BL70" s="107" t="s">
        <v>205</v>
      </c>
      <c r="BM70" s="108" t="s">
        <v>206</v>
      </c>
      <c r="BN70" s="108"/>
      <c r="BO70" s="108"/>
      <c r="BP70" s="109"/>
      <c r="BQ70" s="110"/>
      <c r="BR70" s="110"/>
      <c r="BS70" s="110"/>
      <c r="BT70" s="110"/>
      <c r="BU70" s="110"/>
      <c r="BV70" s="110"/>
      <c r="BW70" s="110"/>
      <c r="BX70" s="9" t="s">
        <v>760</v>
      </c>
      <c r="BY70" s="105"/>
      <c r="BZ70" s="118"/>
      <c r="CA70" s="107" t="s">
        <v>205</v>
      </c>
      <c r="CB70" s="108" t="s">
        <v>206</v>
      </c>
      <c r="CC70" s="108"/>
      <c r="CD70" s="108"/>
      <c r="CE70" s="109"/>
      <c r="CF70" s="110"/>
      <c r="CG70" s="110"/>
      <c r="CH70" s="110"/>
      <c r="CI70" s="110"/>
      <c r="CJ70" s="110"/>
      <c r="CK70" s="110"/>
      <c r="CL70" s="110"/>
      <c r="CM70" s="9" t="s">
        <v>761</v>
      </c>
      <c r="CN70" s="105"/>
      <c r="CO70" s="118"/>
      <c r="CP70" s="107" t="s">
        <v>205</v>
      </c>
      <c r="CQ70" s="108" t="s">
        <v>206</v>
      </c>
      <c r="CR70" s="108"/>
      <c r="CS70" s="108"/>
      <c r="CT70" s="109"/>
      <c r="CU70" s="110"/>
      <c r="CV70" s="110"/>
      <c r="CW70" s="110"/>
      <c r="CX70" s="110"/>
      <c r="CY70" s="110"/>
      <c r="CZ70" s="110"/>
      <c r="DA70" s="110"/>
      <c r="DB70" s="110"/>
      <c r="DC70" s="110">
        <f t="shared" si="106"/>
        <v>37371</v>
      </c>
    </row>
    <row r="71" spans="1:107" s="111" customFormat="1" ht="15" thickBot="1">
      <c r="A71" s="9" t="s">
        <v>207</v>
      </c>
      <c r="B71" s="105"/>
      <c r="C71" s="118"/>
      <c r="D71" s="107" t="s">
        <v>208</v>
      </c>
      <c r="E71" s="108" t="s">
        <v>209</v>
      </c>
      <c r="F71" s="112"/>
      <c r="G71" s="108"/>
      <c r="H71" s="109"/>
      <c r="I71" s="110">
        <v>18</v>
      </c>
      <c r="J71" s="110"/>
      <c r="K71" s="110">
        <f>35371+'[1]Javaslat'!N42</f>
        <v>0</v>
      </c>
      <c r="L71" s="110"/>
      <c r="M71" s="110"/>
      <c r="N71" s="110"/>
      <c r="O71" s="110"/>
      <c r="P71" s="9" t="s">
        <v>762</v>
      </c>
      <c r="Q71" s="105"/>
      <c r="R71" s="118"/>
      <c r="S71" s="107" t="s">
        <v>208</v>
      </c>
      <c r="T71" s="108" t="s">
        <v>209</v>
      </c>
      <c r="U71" s="112"/>
      <c r="V71" s="108"/>
      <c r="W71" s="109"/>
      <c r="X71" s="110"/>
      <c r="Y71" s="110"/>
      <c r="Z71" s="110"/>
      <c r="AA71" s="110"/>
      <c r="AB71" s="110"/>
      <c r="AC71" s="110"/>
      <c r="AD71" s="110"/>
      <c r="AE71" s="9" t="s">
        <v>763</v>
      </c>
      <c r="AF71" s="105"/>
      <c r="AG71" s="118"/>
      <c r="AH71" s="107" t="s">
        <v>208</v>
      </c>
      <c r="AI71" s="108" t="s">
        <v>209</v>
      </c>
      <c r="AJ71" s="112"/>
      <c r="AK71" s="108"/>
      <c r="AL71" s="109"/>
      <c r="AM71" s="110"/>
      <c r="AN71" s="110"/>
      <c r="AO71" s="110"/>
      <c r="AP71" s="110"/>
      <c r="AQ71" s="110"/>
      <c r="AR71" s="110"/>
      <c r="AS71" s="110"/>
      <c r="AT71" s="9" t="s">
        <v>764</v>
      </c>
      <c r="AU71" s="105"/>
      <c r="AV71" s="118"/>
      <c r="AW71" s="107" t="s">
        <v>208</v>
      </c>
      <c r="AX71" s="108" t="s">
        <v>209</v>
      </c>
      <c r="AY71" s="112"/>
      <c r="AZ71" s="108"/>
      <c r="BA71" s="109"/>
      <c r="BB71" s="110"/>
      <c r="BC71" s="110"/>
      <c r="BD71" s="110"/>
      <c r="BE71" s="110"/>
      <c r="BF71" s="110"/>
      <c r="BG71" s="110">
        <v>29772</v>
      </c>
      <c r="BH71" s="110"/>
      <c r="BI71" s="9" t="s">
        <v>765</v>
      </c>
      <c r="BJ71" s="105"/>
      <c r="BK71" s="118"/>
      <c r="BL71" s="107" t="s">
        <v>208</v>
      </c>
      <c r="BM71" s="108" t="s">
        <v>209</v>
      </c>
      <c r="BN71" s="112"/>
      <c r="BO71" s="108"/>
      <c r="BP71" s="109"/>
      <c r="BQ71" s="110"/>
      <c r="BR71" s="110"/>
      <c r="BS71" s="110"/>
      <c r="BT71" s="110">
        <v>18900</v>
      </c>
      <c r="BU71" s="110"/>
      <c r="BV71" s="110">
        <v>15150</v>
      </c>
      <c r="BW71" s="110"/>
      <c r="BX71" s="9" t="s">
        <v>766</v>
      </c>
      <c r="BY71" s="105"/>
      <c r="BZ71" s="118"/>
      <c r="CA71" s="107" t="s">
        <v>208</v>
      </c>
      <c r="CB71" s="108" t="s">
        <v>209</v>
      </c>
      <c r="CC71" s="112"/>
      <c r="CD71" s="108"/>
      <c r="CE71" s="109"/>
      <c r="CF71" s="110">
        <v>5000</v>
      </c>
      <c r="CG71" s="110"/>
      <c r="CH71" s="110"/>
      <c r="CI71" s="110">
        <v>2521</v>
      </c>
      <c r="CJ71" s="110"/>
      <c r="CK71" s="110"/>
      <c r="CL71" s="110"/>
      <c r="CM71" s="9" t="s">
        <v>767</v>
      </c>
      <c r="CN71" s="105"/>
      <c r="CO71" s="118"/>
      <c r="CP71" s="107" t="s">
        <v>208</v>
      </c>
      <c r="CQ71" s="108" t="s">
        <v>209</v>
      </c>
      <c r="CR71" s="112"/>
      <c r="CS71" s="108"/>
      <c r="CT71" s="109"/>
      <c r="CU71" s="110"/>
      <c r="CV71" s="110"/>
      <c r="CW71" s="110"/>
      <c r="CX71" s="110"/>
      <c r="CY71" s="110"/>
      <c r="CZ71" s="110"/>
      <c r="DA71" s="110"/>
      <c r="DB71" s="110"/>
      <c r="DC71" s="110">
        <f t="shared" si="106"/>
        <v>71361</v>
      </c>
    </row>
    <row r="72" spans="1:107" s="111" customFormat="1" ht="15" thickBot="1">
      <c r="A72" s="9" t="s">
        <v>210</v>
      </c>
      <c r="B72" s="105"/>
      <c r="C72" s="118"/>
      <c r="D72" s="107" t="s">
        <v>211</v>
      </c>
      <c r="E72" s="108" t="s">
        <v>212</v>
      </c>
      <c r="F72" s="112"/>
      <c r="G72" s="108"/>
      <c r="H72" s="109"/>
      <c r="I72" s="116"/>
      <c r="J72" s="116"/>
      <c r="K72" s="116"/>
      <c r="L72" s="116"/>
      <c r="M72" s="116"/>
      <c r="N72" s="116"/>
      <c r="O72" s="116"/>
      <c r="P72" s="9" t="s">
        <v>768</v>
      </c>
      <c r="Q72" s="105"/>
      <c r="R72" s="118"/>
      <c r="S72" s="107" t="s">
        <v>211</v>
      </c>
      <c r="T72" s="108" t="s">
        <v>212</v>
      </c>
      <c r="U72" s="112"/>
      <c r="V72" s="108"/>
      <c r="W72" s="109"/>
      <c r="X72" s="116"/>
      <c r="Y72" s="116"/>
      <c r="Z72" s="116"/>
      <c r="AA72" s="116"/>
      <c r="AB72" s="116"/>
      <c r="AC72" s="116"/>
      <c r="AD72" s="116"/>
      <c r="AE72" s="9" t="s">
        <v>769</v>
      </c>
      <c r="AF72" s="105"/>
      <c r="AG72" s="118"/>
      <c r="AH72" s="107" t="s">
        <v>211</v>
      </c>
      <c r="AI72" s="108" t="s">
        <v>212</v>
      </c>
      <c r="AJ72" s="112"/>
      <c r="AK72" s="108"/>
      <c r="AL72" s="109"/>
      <c r="AM72" s="116"/>
      <c r="AN72" s="116"/>
      <c r="AO72" s="116"/>
      <c r="AP72" s="116"/>
      <c r="AQ72" s="116"/>
      <c r="AR72" s="116"/>
      <c r="AS72" s="116"/>
      <c r="AT72" s="9" t="s">
        <v>770</v>
      </c>
      <c r="AU72" s="105"/>
      <c r="AV72" s="118"/>
      <c r="AW72" s="107" t="s">
        <v>211</v>
      </c>
      <c r="AX72" s="108" t="s">
        <v>212</v>
      </c>
      <c r="AY72" s="112"/>
      <c r="AZ72" s="108"/>
      <c r="BA72" s="109"/>
      <c r="BB72" s="116"/>
      <c r="BC72" s="116"/>
      <c r="BD72" s="116"/>
      <c r="BE72" s="116"/>
      <c r="BF72" s="116"/>
      <c r="BG72" s="116"/>
      <c r="BH72" s="116"/>
      <c r="BI72" s="9" t="s">
        <v>771</v>
      </c>
      <c r="BJ72" s="105"/>
      <c r="BK72" s="118"/>
      <c r="BL72" s="107" t="s">
        <v>211</v>
      </c>
      <c r="BM72" s="108" t="s">
        <v>212</v>
      </c>
      <c r="BN72" s="112"/>
      <c r="BO72" s="108"/>
      <c r="BP72" s="109"/>
      <c r="BQ72" s="116"/>
      <c r="BR72" s="116"/>
      <c r="BS72" s="116"/>
      <c r="BT72" s="116"/>
      <c r="BU72" s="116"/>
      <c r="BV72" s="116"/>
      <c r="BW72" s="116"/>
      <c r="BX72" s="9" t="s">
        <v>772</v>
      </c>
      <c r="BY72" s="105"/>
      <c r="BZ72" s="118"/>
      <c r="CA72" s="107" t="s">
        <v>211</v>
      </c>
      <c r="CB72" s="108" t="s">
        <v>212</v>
      </c>
      <c r="CC72" s="112"/>
      <c r="CD72" s="108"/>
      <c r="CE72" s="109"/>
      <c r="CF72" s="116"/>
      <c r="CG72" s="116"/>
      <c r="CH72" s="116"/>
      <c r="CI72" s="116"/>
      <c r="CJ72" s="116"/>
      <c r="CK72" s="116"/>
      <c r="CL72" s="116"/>
      <c r="CM72" s="9" t="s">
        <v>773</v>
      </c>
      <c r="CN72" s="105"/>
      <c r="CO72" s="118"/>
      <c r="CP72" s="107" t="s">
        <v>211</v>
      </c>
      <c r="CQ72" s="108" t="s">
        <v>212</v>
      </c>
      <c r="CR72" s="112"/>
      <c r="CS72" s="108"/>
      <c r="CT72" s="109"/>
      <c r="CU72" s="116"/>
      <c r="CV72" s="116"/>
      <c r="CW72" s="116"/>
      <c r="CX72" s="116"/>
      <c r="CY72" s="116"/>
      <c r="CZ72" s="116"/>
      <c r="DA72" s="116"/>
      <c r="DB72" s="116">
        <v>475876</v>
      </c>
      <c r="DC72" s="110">
        <f t="shared" si="106"/>
        <v>475876</v>
      </c>
    </row>
    <row r="73" spans="1:107" s="122" customFormat="1" ht="30" customHeight="1" thickBot="1">
      <c r="A73" s="9" t="s">
        <v>213</v>
      </c>
      <c r="B73" s="119" t="s">
        <v>214</v>
      </c>
      <c r="C73" s="120"/>
      <c r="D73" s="121"/>
      <c r="E73" s="121"/>
      <c r="F73" s="121"/>
      <c r="G73" s="121"/>
      <c r="H73" s="121"/>
      <c r="I73" s="69">
        <f>SUM(I53,I65)</f>
        <v>164627</v>
      </c>
      <c r="J73" s="69">
        <f aca="true" t="shared" si="128" ref="J73:O73">SUM(J53,J65)</f>
        <v>94000</v>
      </c>
      <c r="K73" s="69">
        <f t="shared" si="128"/>
        <v>1168283</v>
      </c>
      <c r="L73" s="69">
        <f t="shared" si="128"/>
        <v>414432</v>
      </c>
      <c r="M73" s="69">
        <f t="shared" si="128"/>
        <v>0</v>
      </c>
      <c r="N73" s="69">
        <f t="shared" si="128"/>
        <v>78409</v>
      </c>
      <c r="O73" s="69">
        <f t="shared" si="128"/>
        <v>0</v>
      </c>
      <c r="P73" s="9" t="s">
        <v>774</v>
      </c>
      <c r="Q73" s="119" t="s">
        <v>214</v>
      </c>
      <c r="R73" s="120"/>
      <c r="S73" s="121"/>
      <c r="T73" s="121"/>
      <c r="U73" s="121"/>
      <c r="V73" s="121"/>
      <c r="W73" s="121"/>
      <c r="X73" s="69">
        <f>SUM(X53,X65)</f>
        <v>0</v>
      </c>
      <c r="Y73" s="69">
        <f aca="true" t="shared" si="129" ref="Y73:AD73">SUM(Y53,Y65)</f>
        <v>89423</v>
      </c>
      <c r="Z73" s="69">
        <f t="shared" si="129"/>
        <v>180</v>
      </c>
      <c r="AA73" s="69">
        <f t="shared" si="129"/>
        <v>37461</v>
      </c>
      <c r="AB73" s="69">
        <f t="shared" si="129"/>
        <v>74842</v>
      </c>
      <c r="AC73" s="69">
        <f t="shared" si="129"/>
        <v>6469</v>
      </c>
      <c r="AD73" s="69">
        <f t="shared" si="129"/>
        <v>32519</v>
      </c>
      <c r="AE73" s="9" t="s">
        <v>775</v>
      </c>
      <c r="AF73" s="119" t="s">
        <v>214</v>
      </c>
      <c r="AG73" s="120"/>
      <c r="AH73" s="121"/>
      <c r="AI73" s="121"/>
      <c r="AJ73" s="121"/>
      <c r="AK73" s="121"/>
      <c r="AL73" s="121"/>
      <c r="AM73" s="69">
        <f>SUM(AM53,AM65)</f>
        <v>744135</v>
      </c>
      <c r="AN73" s="69">
        <f aca="true" t="shared" si="130" ref="AN73:AS73">SUM(AN53,AN65)</f>
        <v>37485</v>
      </c>
      <c r="AO73" s="69">
        <f t="shared" si="130"/>
        <v>3948</v>
      </c>
      <c r="AP73" s="69">
        <f t="shared" si="130"/>
        <v>1100</v>
      </c>
      <c r="AQ73" s="69">
        <f t="shared" si="130"/>
        <v>49190</v>
      </c>
      <c r="AR73" s="69">
        <f t="shared" si="130"/>
        <v>46890</v>
      </c>
      <c r="AS73" s="69">
        <f t="shared" si="130"/>
        <v>2000</v>
      </c>
      <c r="AT73" s="9" t="s">
        <v>776</v>
      </c>
      <c r="AU73" s="119" t="s">
        <v>214</v>
      </c>
      <c r="AV73" s="120"/>
      <c r="AW73" s="121"/>
      <c r="AX73" s="121"/>
      <c r="AY73" s="121"/>
      <c r="AZ73" s="121"/>
      <c r="BA73" s="121"/>
      <c r="BB73" s="69">
        <f>SUM(BB53,BB65)</f>
        <v>6690</v>
      </c>
      <c r="BC73" s="69">
        <f aca="true" t="shared" si="131" ref="BC73:BH73">SUM(BC53,BC65)</f>
        <v>13278</v>
      </c>
      <c r="BD73" s="69">
        <f t="shared" si="131"/>
        <v>7684</v>
      </c>
      <c r="BE73" s="69">
        <f t="shared" si="131"/>
        <v>73401</v>
      </c>
      <c r="BF73" s="69">
        <f t="shared" si="131"/>
        <v>67827</v>
      </c>
      <c r="BG73" s="69">
        <f t="shared" si="131"/>
        <v>29772</v>
      </c>
      <c r="BH73" s="69">
        <f t="shared" si="131"/>
        <v>3500</v>
      </c>
      <c r="BI73" s="9" t="s">
        <v>777</v>
      </c>
      <c r="BJ73" s="119" t="s">
        <v>214</v>
      </c>
      <c r="BK73" s="120"/>
      <c r="BL73" s="121"/>
      <c r="BM73" s="121"/>
      <c r="BN73" s="121"/>
      <c r="BO73" s="121"/>
      <c r="BP73" s="121"/>
      <c r="BQ73" s="69">
        <f>SUM(BQ53,BQ65)</f>
        <v>2000</v>
      </c>
      <c r="BR73" s="69">
        <f aca="true" t="shared" si="132" ref="BR73:BW73">SUM(BR53,BR65)</f>
        <v>31590</v>
      </c>
      <c r="BS73" s="69">
        <f t="shared" si="132"/>
        <v>13860</v>
      </c>
      <c r="BT73" s="69">
        <f t="shared" si="132"/>
        <v>43194</v>
      </c>
      <c r="BU73" s="69">
        <f t="shared" si="132"/>
        <v>31804</v>
      </c>
      <c r="BV73" s="69">
        <f t="shared" si="132"/>
        <v>15950</v>
      </c>
      <c r="BW73" s="69">
        <f t="shared" si="132"/>
        <v>56729</v>
      </c>
      <c r="BX73" s="9" t="s">
        <v>778</v>
      </c>
      <c r="BY73" s="119" t="s">
        <v>214</v>
      </c>
      <c r="BZ73" s="120"/>
      <c r="CA73" s="121"/>
      <c r="CB73" s="121"/>
      <c r="CC73" s="121"/>
      <c r="CD73" s="121"/>
      <c r="CE73" s="121"/>
      <c r="CF73" s="69">
        <f>SUM(CF53,CF65)</f>
        <v>29153</v>
      </c>
      <c r="CG73" s="69">
        <f aca="true" t="shared" si="133" ref="CG73:CL73">SUM(CG53,CG65)</f>
        <v>21910</v>
      </c>
      <c r="CH73" s="69">
        <f t="shared" si="133"/>
        <v>2000</v>
      </c>
      <c r="CI73" s="69">
        <f t="shared" si="133"/>
        <v>12021</v>
      </c>
      <c r="CJ73" s="69">
        <f t="shared" si="133"/>
        <v>4525</v>
      </c>
      <c r="CK73" s="69">
        <f t="shared" si="133"/>
        <v>2500</v>
      </c>
      <c r="CL73" s="69">
        <f t="shared" si="133"/>
        <v>5180</v>
      </c>
      <c r="CM73" s="9" t="s">
        <v>779</v>
      </c>
      <c r="CN73" s="119" t="s">
        <v>780</v>
      </c>
      <c r="CO73" s="120"/>
      <c r="CP73" s="121"/>
      <c r="CQ73" s="121"/>
      <c r="CR73" s="121"/>
      <c r="CS73" s="121"/>
      <c r="CT73" s="121"/>
      <c r="CU73" s="69">
        <f>SUM(CU53,CU65)</f>
        <v>2792</v>
      </c>
      <c r="CV73" s="69">
        <f aca="true" t="shared" si="134" ref="CV73:DB73">SUM(CV53,CV65)</f>
        <v>6960</v>
      </c>
      <c r="CW73" s="69">
        <f t="shared" si="134"/>
        <v>320</v>
      </c>
      <c r="CX73" s="69">
        <f t="shared" si="134"/>
        <v>1448</v>
      </c>
      <c r="CY73" s="69">
        <f>SUM(CY53,CY65)</f>
        <v>3000</v>
      </c>
      <c r="CZ73" s="69">
        <f t="shared" si="134"/>
        <v>14674</v>
      </c>
      <c r="DA73" s="69">
        <f>SUM(DA53,DA65)</f>
        <v>0</v>
      </c>
      <c r="DB73" s="69">
        <f t="shared" si="134"/>
        <v>487008</v>
      </c>
      <c r="DC73" s="69">
        <f t="shared" si="106"/>
        <v>4036163</v>
      </c>
    </row>
    <row r="74" spans="1:107" s="91" customFormat="1" ht="16.5" thickBot="1">
      <c r="A74" s="9" t="s">
        <v>215</v>
      </c>
      <c r="B74" s="88" t="s">
        <v>135</v>
      </c>
      <c r="C74" s="89" t="s">
        <v>216</v>
      </c>
      <c r="D74" s="89"/>
      <c r="E74" s="89"/>
      <c r="F74" s="89"/>
      <c r="G74" s="89"/>
      <c r="H74" s="89"/>
      <c r="I74" s="90">
        <f>SUM(I75,I77)</f>
        <v>0</v>
      </c>
      <c r="J74" s="90">
        <f aca="true" t="shared" si="135" ref="J74:O74">SUM(J75,J77)</f>
        <v>0</v>
      </c>
      <c r="K74" s="90">
        <f t="shared" si="135"/>
        <v>0</v>
      </c>
      <c r="L74" s="90">
        <f t="shared" si="135"/>
        <v>0</v>
      </c>
      <c r="M74" s="90">
        <f t="shared" si="135"/>
        <v>0</v>
      </c>
      <c r="N74" s="90">
        <f t="shared" si="135"/>
        <v>0</v>
      </c>
      <c r="O74" s="90">
        <f t="shared" si="135"/>
        <v>0</v>
      </c>
      <c r="P74" s="9" t="s">
        <v>781</v>
      </c>
      <c r="Q74" s="88" t="s">
        <v>135</v>
      </c>
      <c r="R74" s="89" t="s">
        <v>216</v>
      </c>
      <c r="S74" s="89"/>
      <c r="T74" s="89"/>
      <c r="U74" s="89"/>
      <c r="V74" s="89"/>
      <c r="W74" s="89"/>
      <c r="X74" s="90">
        <f aca="true" t="shared" si="136" ref="X74:AD74">SUM(X75,X77)</f>
        <v>0</v>
      </c>
      <c r="Y74" s="90">
        <f t="shared" si="136"/>
        <v>1214497</v>
      </c>
      <c r="Z74" s="90">
        <f t="shared" si="136"/>
        <v>0</v>
      </c>
      <c r="AA74" s="90">
        <f t="shared" si="136"/>
        <v>0</v>
      </c>
      <c r="AB74" s="90">
        <f t="shared" si="136"/>
        <v>0</v>
      </c>
      <c r="AC74" s="90">
        <f t="shared" si="136"/>
        <v>0</v>
      </c>
      <c r="AD74" s="90">
        <f t="shared" si="136"/>
        <v>0</v>
      </c>
      <c r="AE74" s="9" t="s">
        <v>782</v>
      </c>
      <c r="AF74" s="88" t="s">
        <v>135</v>
      </c>
      <c r="AG74" s="89" t="s">
        <v>216</v>
      </c>
      <c r="AH74" s="89"/>
      <c r="AI74" s="89"/>
      <c r="AJ74" s="89"/>
      <c r="AK74" s="89"/>
      <c r="AL74" s="89"/>
      <c r="AM74" s="90">
        <f aca="true" t="shared" si="137" ref="AM74:AS74">SUM(AM75,AM77)</f>
        <v>0</v>
      </c>
      <c r="AN74" s="90">
        <f t="shared" si="137"/>
        <v>0</v>
      </c>
      <c r="AO74" s="90">
        <f t="shared" si="137"/>
        <v>0</v>
      </c>
      <c r="AP74" s="90">
        <f t="shared" si="137"/>
        <v>0</v>
      </c>
      <c r="AQ74" s="90">
        <f t="shared" si="137"/>
        <v>0</v>
      </c>
      <c r="AR74" s="90">
        <f t="shared" si="137"/>
        <v>0</v>
      </c>
      <c r="AS74" s="90">
        <f t="shared" si="137"/>
        <v>0</v>
      </c>
      <c r="AT74" s="9" t="s">
        <v>783</v>
      </c>
      <c r="AU74" s="88" t="s">
        <v>135</v>
      </c>
      <c r="AV74" s="89" t="s">
        <v>216</v>
      </c>
      <c r="AW74" s="89"/>
      <c r="AX74" s="89"/>
      <c r="AY74" s="89"/>
      <c r="AZ74" s="89"/>
      <c r="BA74" s="89"/>
      <c r="BB74" s="90">
        <f aca="true" t="shared" si="138" ref="BB74:BH74">SUM(BB75,BB77)</f>
        <v>0</v>
      </c>
      <c r="BC74" s="90">
        <f t="shared" si="138"/>
        <v>0</v>
      </c>
      <c r="BD74" s="90">
        <f t="shared" si="138"/>
        <v>0</v>
      </c>
      <c r="BE74" s="90">
        <f t="shared" si="138"/>
        <v>0</v>
      </c>
      <c r="BF74" s="90">
        <f t="shared" si="138"/>
        <v>0</v>
      </c>
      <c r="BG74" s="90">
        <f t="shared" si="138"/>
        <v>0</v>
      </c>
      <c r="BH74" s="90">
        <f t="shared" si="138"/>
        <v>0</v>
      </c>
      <c r="BI74" s="9" t="s">
        <v>784</v>
      </c>
      <c r="BJ74" s="88" t="s">
        <v>135</v>
      </c>
      <c r="BK74" s="89" t="s">
        <v>216</v>
      </c>
      <c r="BL74" s="89"/>
      <c r="BM74" s="89"/>
      <c r="BN74" s="89"/>
      <c r="BO74" s="89"/>
      <c r="BP74" s="89"/>
      <c r="BQ74" s="90">
        <f aca="true" t="shared" si="139" ref="BQ74:BW74">SUM(BQ75,BQ77)</f>
        <v>0</v>
      </c>
      <c r="BR74" s="90">
        <f t="shared" si="139"/>
        <v>0</v>
      </c>
      <c r="BS74" s="90">
        <f t="shared" si="139"/>
        <v>0</v>
      </c>
      <c r="BT74" s="90">
        <f t="shared" si="139"/>
        <v>0</v>
      </c>
      <c r="BU74" s="90">
        <f t="shared" si="139"/>
        <v>0</v>
      </c>
      <c r="BV74" s="90">
        <f t="shared" si="139"/>
        <v>0</v>
      </c>
      <c r="BW74" s="90">
        <f t="shared" si="139"/>
        <v>0</v>
      </c>
      <c r="BX74" s="9" t="s">
        <v>785</v>
      </c>
      <c r="BY74" s="88" t="s">
        <v>135</v>
      </c>
      <c r="BZ74" s="89" t="s">
        <v>216</v>
      </c>
      <c r="CA74" s="89"/>
      <c r="CB74" s="89"/>
      <c r="CC74" s="89"/>
      <c r="CD74" s="89"/>
      <c r="CE74" s="89"/>
      <c r="CF74" s="90">
        <f aca="true" t="shared" si="140" ref="CF74:CL74">SUM(CF75,CF77)</f>
        <v>0</v>
      </c>
      <c r="CG74" s="90">
        <f t="shared" si="140"/>
        <v>0</v>
      </c>
      <c r="CH74" s="90">
        <f t="shared" si="140"/>
        <v>0</v>
      </c>
      <c r="CI74" s="90">
        <f t="shared" si="140"/>
        <v>0</v>
      </c>
      <c r="CJ74" s="90">
        <f t="shared" si="140"/>
        <v>0</v>
      </c>
      <c r="CK74" s="90">
        <f t="shared" si="140"/>
        <v>0</v>
      </c>
      <c r="CL74" s="90">
        <f t="shared" si="140"/>
        <v>0</v>
      </c>
      <c r="CM74" s="9" t="s">
        <v>786</v>
      </c>
      <c r="CN74" s="88" t="s">
        <v>135</v>
      </c>
      <c r="CO74" s="89" t="s">
        <v>216</v>
      </c>
      <c r="CP74" s="89"/>
      <c r="CQ74" s="89"/>
      <c r="CR74" s="89"/>
      <c r="CS74" s="89"/>
      <c r="CT74" s="89"/>
      <c r="CU74" s="90">
        <f aca="true" t="shared" si="141" ref="CU74:DB74">SUM(CU75,CU77)</f>
        <v>0</v>
      </c>
      <c r="CV74" s="90">
        <f t="shared" si="141"/>
        <v>0</v>
      </c>
      <c r="CW74" s="90">
        <f t="shared" si="141"/>
        <v>0</v>
      </c>
      <c r="CX74" s="90">
        <f t="shared" si="141"/>
        <v>0</v>
      </c>
      <c r="CY74" s="90">
        <f t="shared" si="141"/>
        <v>0</v>
      </c>
      <c r="CZ74" s="90">
        <f t="shared" si="141"/>
        <v>0</v>
      </c>
      <c r="DA74" s="90">
        <f>SUM(DA75,DA77)</f>
        <v>346966</v>
      </c>
      <c r="DB74" s="90">
        <f t="shared" si="141"/>
        <v>0</v>
      </c>
      <c r="DC74" s="90">
        <f t="shared" si="106"/>
        <v>1561463</v>
      </c>
    </row>
    <row r="75" spans="1:107" s="91" customFormat="1" ht="16.5" thickBot="1">
      <c r="A75" s="9" t="s">
        <v>217</v>
      </c>
      <c r="B75" s="92"/>
      <c r="C75" s="123" t="s">
        <v>138</v>
      </c>
      <c r="D75" s="124" t="s">
        <v>218</v>
      </c>
      <c r="E75" s="124"/>
      <c r="F75" s="124"/>
      <c r="G75" s="124"/>
      <c r="H75" s="125"/>
      <c r="I75" s="126">
        <f>SUM(I76)</f>
        <v>0</v>
      </c>
      <c r="J75" s="126">
        <f aca="true" t="shared" si="142" ref="J75:O75">SUM(J76)</f>
        <v>0</v>
      </c>
      <c r="K75" s="126">
        <f t="shared" si="142"/>
        <v>0</v>
      </c>
      <c r="L75" s="126">
        <f t="shared" si="142"/>
        <v>0</v>
      </c>
      <c r="M75" s="126">
        <f t="shared" si="142"/>
        <v>0</v>
      </c>
      <c r="N75" s="126">
        <f t="shared" si="142"/>
        <v>0</v>
      </c>
      <c r="O75" s="126">
        <f t="shared" si="142"/>
        <v>0</v>
      </c>
      <c r="P75" s="9" t="s">
        <v>787</v>
      </c>
      <c r="Q75" s="92"/>
      <c r="R75" s="123" t="s">
        <v>138</v>
      </c>
      <c r="S75" s="124" t="s">
        <v>218</v>
      </c>
      <c r="T75" s="124"/>
      <c r="U75" s="124"/>
      <c r="V75" s="124"/>
      <c r="W75" s="125"/>
      <c r="X75" s="126">
        <f aca="true" t="shared" si="143" ref="X75:AD75">SUM(X76)</f>
        <v>0</v>
      </c>
      <c r="Y75" s="126">
        <f t="shared" si="143"/>
        <v>0</v>
      </c>
      <c r="Z75" s="126">
        <f t="shared" si="143"/>
        <v>0</v>
      </c>
      <c r="AA75" s="126">
        <f t="shared" si="143"/>
        <v>0</v>
      </c>
      <c r="AB75" s="126">
        <f t="shared" si="143"/>
        <v>0</v>
      </c>
      <c r="AC75" s="126">
        <f t="shared" si="143"/>
        <v>0</v>
      </c>
      <c r="AD75" s="126">
        <f t="shared" si="143"/>
        <v>0</v>
      </c>
      <c r="AE75" s="9" t="s">
        <v>788</v>
      </c>
      <c r="AF75" s="192"/>
      <c r="AG75" s="193" t="s">
        <v>138</v>
      </c>
      <c r="AH75" s="124" t="s">
        <v>218</v>
      </c>
      <c r="AI75" s="124"/>
      <c r="AJ75" s="124"/>
      <c r="AK75" s="124"/>
      <c r="AL75" s="125"/>
      <c r="AM75" s="194">
        <f aca="true" t="shared" si="144" ref="AM75:AS75">SUM(AM76)</f>
        <v>0</v>
      </c>
      <c r="AN75" s="126">
        <f t="shared" si="144"/>
        <v>0</v>
      </c>
      <c r="AO75" s="126">
        <f t="shared" si="144"/>
        <v>0</v>
      </c>
      <c r="AP75" s="126">
        <f t="shared" si="144"/>
        <v>0</v>
      </c>
      <c r="AQ75" s="126">
        <f t="shared" si="144"/>
        <v>0</v>
      </c>
      <c r="AR75" s="126">
        <f t="shared" si="144"/>
        <v>0</v>
      </c>
      <c r="AS75" s="126">
        <f t="shared" si="144"/>
        <v>0</v>
      </c>
      <c r="AT75" s="9" t="s">
        <v>789</v>
      </c>
      <c r="AU75" s="92"/>
      <c r="AV75" s="123" t="s">
        <v>138</v>
      </c>
      <c r="AW75" s="124" t="s">
        <v>218</v>
      </c>
      <c r="AX75" s="124"/>
      <c r="AY75" s="124"/>
      <c r="AZ75" s="124"/>
      <c r="BA75" s="125"/>
      <c r="BB75" s="126">
        <f aca="true" t="shared" si="145" ref="BB75:BH75">SUM(BB76)</f>
        <v>0</v>
      </c>
      <c r="BC75" s="126">
        <f t="shared" si="145"/>
        <v>0</v>
      </c>
      <c r="BD75" s="126">
        <f t="shared" si="145"/>
        <v>0</v>
      </c>
      <c r="BE75" s="126">
        <f t="shared" si="145"/>
        <v>0</v>
      </c>
      <c r="BF75" s="126">
        <f t="shared" si="145"/>
        <v>0</v>
      </c>
      <c r="BG75" s="126">
        <f t="shared" si="145"/>
        <v>0</v>
      </c>
      <c r="BH75" s="126">
        <f t="shared" si="145"/>
        <v>0</v>
      </c>
      <c r="BI75" s="9" t="s">
        <v>790</v>
      </c>
      <c r="BJ75" s="92"/>
      <c r="BK75" s="123" t="s">
        <v>138</v>
      </c>
      <c r="BL75" s="124" t="s">
        <v>218</v>
      </c>
      <c r="BM75" s="124"/>
      <c r="BN75" s="124"/>
      <c r="BO75" s="124"/>
      <c r="BP75" s="125"/>
      <c r="BQ75" s="126">
        <f aca="true" t="shared" si="146" ref="BQ75:BW75">SUM(BQ76)</f>
        <v>0</v>
      </c>
      <c r="BR75" s="126">
        <f t="shared" si="146"/>
        <v>0</v>
      </c>
      <c r="BS75" s="126">
        <f t="shared" si="146"/>
        <v>0</v>
      </c>
      <c r="BT75" s="126">
        <f t="shared" si="146"/>
        <v>0</v>
      </c>
      <c r="BU75" s="126">
        <f t="shared" si="146"/>
        <v>0</v>
      </c>
      <c r="BV75" s="126">
        <f t="shared" si="146"/>
        <v>0</v>
      </c>
      <c r="BW75" s="126">
        <f t="shared" si="146"/>
        <v>0</v>
      </c>
      <c r="BX75" s="9" t="s">
        <v>791</v>
      </c>
      <c r="BY75" s="192"/>
      <c r="BZ75" s="193" t="s">
        <v>138</v>
      </c>
      <c r="CA75" s="124" t="s">
        <v>218</v>
      </c>
      <c r="CB75" s="124"/>
      <c r="CC75" s="124"/>
      <c r="CD75" s="124"/>
      <c r="CE75" s="125"/>
      <c r="CF75" s="194">
        <f aca="true" t="shared" si="147" ref="CF75:CL75">SUM(CF76)</f>
        <v>0</v>
      </c>
      <c r="CG75" s="126">
        <f t="shared" si="147"/>
        <v>0</v>
      </c>
      <c r="CH75" s="126">
        <f t="shared" si="147"/>
        <v>0</v>
      </c>
      <c r="CI75" s="126">
        <f t="shared" si="147"/>
        <v>0</v>
      </c>
      <c r="CJ75" s="126">
        <f t="shared" si="147"/>
        <v>0</v>
      </c>
      <c r="CK75" s="126">
        <f t="shared" si="147"/>
        <v>0</v>
      </c>
      <c r="CL75" s="126">
        <f t="shared" si="147"/>
        <v>0</v>
      </c>
      <c r="CM75" s="9" t="s">
        <v>792</v>
      </c>
      <c r="CN75" s="92"/>
      <c r="CO75" s="123" t="s">
        <v>138</v>
      </c>
      <c r="CP75" s="124" t="s">
        <v>218</v>
      </c>
      <c r="CQ75" s="124"/>
      <c r="CR75" s="124"/>
      <c r="CS75" s="124"/>
      <c r="CT75" s="125"/>
      <c r="CU75" s="126">
        <f aca="true" t="shared" si="148" ref="CU75:DB75">SUM(CU76)</f>
        <v>0</v>
      </c>
      <c r="CV75" s="126">
        <f t="shared" si="148"/>
        <v>0</v>
      </c>
      <c r="CW75" s="126">
        <f t="shared" si="148"/>
        <v>0</v>
      </c>
      <c r="CX75" s="126">
        <f t="shared" si="148"/>
        <v>0</v>
      </c>
      <c r="CY75" s="126">
        <f t="shared" si="148"/>
        <v>0</v>
      </c>
      <c r="CZ75" s="126">
        <f t="shared" si="148"/>
        <v>0</v>
      </c>
      <c r="DA75" s="126">
        <f t="shared" si="148"/>
        <v>346966</v>
      </c>
      <c r="DB75" s="126">
        <f t="shared" si="148"/>
        <v>0</v>
      </c>
      <c r="DC75" s="126">
        <f t="shared" si="106"/>
        <v>346966</v>
      </c>
    </row>
    <row r="76" spans="1:107" s="39" customFormat="1" ht="15" customHeight="1" thickBot="1">
      <c r="A76" s="9" t="s">
        <v>219</v>
      </c>
      <c r="B76" s="32"/>
      <c r="C76" s="34"/>
      <c r="D76" s="127" t="s">
        <v>141</v>
      </c>
      <c r="E76" s="43" t="s">
        <v>220</v>
      </c>
      <c r="F76" s="43"/>
      <c r="G76" s="43"/>
      <c r="H76" s="43"/>
      <c r="I76" s="37"/>
      <c r="J76" s="37"/>
      <c r="K76" s="37"/>
      <c r="L76" s="37"/>
      <c r="M76" s="37"/>
      <c r="N76" s="37"/>
      <c r="O76" s="37"/>
      <c r="P76" s="9" t="s">
        <v>793</v>
      </c>
      <c r="Q76" s="32"/>
      <c r="R76" s="34"/>
      <c r="S76" s="127" t="s">
        <v>141</v>
      </c>
      <c r="T76" s="43" t="s">
        <v>220</v>
      </c>
      <c r="U76" s="43"/>
      <c r="V76" s="43"/>
      <c r="W76" s="173"/>
      <c r="X76" s="171"/>
      <c r="Y76" s="171"/>
      <c r="Z76" s="171"/>
      <c r="AA76" s="171"/>
      <c r="AB76" s="171"/>
      <c r="AC76" s="171"/>
      <c r="AD76" s="171"/>
      <c r="AE76" s="9" t="s">
        <v>794</v>
      </c>
      <c r="AF76" s="32"/>
      <c r="AG76" s="34"/>
      <c r="AH76" s="127" t="s">
        <v>141</v>
      </c>
      <c r="AI76" s="43" t="s">
        <v>220</v>
      </c>
      <c r="AJ76" s="43"/>
      <c r="AK76" s="43"/>
      <c r="AL76" s="173"/>
      <c r="AM76" s="171"/>
      <c r="AN76" s="171"/>
      <c r="AO76" s="171"/>
      <c r="AP76" s="171"/>
      <c r="AQ76" s="171"/>
      <c r="AR76" s="171"/>
      <c r="AS76" s="171"/>
      <c r="AT76" s="9" t="s">
        <v>795</v>
      </c>
      <c r="AU76" s="32"/>
      <c r="AV76" s="34"/>
      <c r="AW76" s="127" t="s">
        <v>141</v>
      </c>
      <c r="AX76" s="43" t="s">
        <v>220</v>
      </c>
      <c r="AY76" s="43"/>
      <c r="AZ76" s="43"/>
      <c r="BA76" s="173"/>
      <c r="BB76" s="171"/>
      <c r="BC76" s="171"/>
      <c r="BD76" s="171"/>
      <c r="BE76" s="171"/>
      <c r="BF76" s="171"/>
      <c r="BG76" s="171"/>
      <c r="BH76" s="171"/>
      <c r="BI76" s="9" t="s">
        <v>796</v>
      </c>
      <c r="BJ76" s="32"/>
      <c r="BK76" s="34"/>
      <c r="BL76" s="127" t="s">
        <v>141</v>
      </c>
      <c r="BM76" s="43" t="s">
        <v>220</v>
      </c>
      <c r="BN76" s="43"/>
      <c r="BO76" s="43"/>
      <c r="BP76" s="173"/>
      <c r="BQ76" s="171"/>
      <c r="BR76" s="171"/>
      <c r="BS76" s="171"/>
      <c r="BT76" s="171"/>
      <c r="BU76" s="171"/>
      <c r="BV76" s="171"/>
      <c r="BW76" s="171"/>
      <c r="BX76" s="9" t="s">
        <v>797</v>
      </c>
      <c r="BY76" s="32"/>
      <c r="BZ76" s="34"/>
      <c r="CA76" s="127" t="s">
        <v>141</v>
      </c>
      <c r="CB76" s="43" t="s">
        <v>220</v>
      </c>
      <c r="CC76" s="43"/>
      <c r="CD76" s="43"/>
      <c r="CE76" s="173"/>
      <c r="CF76" s="171"/>
      <c r="CG76" s="171"/>
      <c r="CH76" s="171"/>
      <c r="CI76" s="171"/>
      <c r="CJ76" s="171"/>
      <c r="CK76" s="171"/>
      <c r="CL76" s="171"/>
      <c r="CM76" s="9" t="s">
        <v>798</v>
      </c>
      <c r="CN76" s="32"/>
      <c r="CO76" s="34"/>
      <c r="CP76" s="127" t="s">
        <v>141</v>
      </c>
      <c r="CQ76" s="43" t="s">
        <v>220</v>
      </c>
      <c r="CR76" s="43"/>
      <c r="CS76" s="43"/>
      <c r="CT76" s="173"/>
      <c r="CU76" s="171"/>
      <c r="CV76" s="171"/>
      <c r="CW76" s="171"/>
      <c r="CX76" s="171"/>
      <c r="CY76" s="171"/>
      <c r="CZ76" s="171"/>
      <c r="DA76" s="171">
        <v>346966</v>
      </c>
      <c r="DB76" s="171"/>
      <c r="DC76" s="38">
        <f t="shared" si="106"/>
        <v>346966</v>
      </c>
    </row>
    <row r="77" spans="1:107" s="25" customFormat="1" ht="15" customHeight="1" thickBot="1">
      <c r="A77" s="9" t="s">
        <v>221</v>
      </c>
      <c r="B77" s="128"/>
      <c r="C77" s="129" t="s">
        <v>222</v>
      </c>
      <c r="D77" s="130" t="s">
        <v>223</v>
      </c>
      <c r="E77" s="131"/>
      <c r="F77" s="131"/>
      <c r="G77" s="131"/>
      <c r="H77" s="131"/>
      <c r="I77" s="132"/>
      <c r="J77" s="132"/>
      <c r="K77" s="132"/>
      <c r="L77" s="132"/>
      <c r="M77" s="132"/>
      <c r="N77" s="132"/>
      <c r="O77" s="132"/>
      <c r="P77" s="9" t="s">
        <v>799</v>
      </c>
      <c r="Q77" s="128"/>
      <c r="R77" s="129" t="s">
        <v>222</v>
      </c>
      <c r="S77" s="130" t="s">
        <v>223</v>
      </c>
      <c r="T77" s="131"/>
      <c r="U77" s="131"/>
      <c r="V77" s="131"/>
      <c r="W77" s="195"/>
      <c r="X77" s="196"/>
      <c r="Y77" s="196">
        <f>1249939+'[1]Javaslat'!N52</f>
        <v>1214497</v>
      </c>
      <c r="Z77" s="196"/>
      <c r="AA77" s="196"/>
      <c r="AB77" s="196"/>
      <c r="AC77" s="196"/>
      <c r="AD77" s="196"/>
      <c r="AE77" s="9" t="s">
        <v>800</v>
      </c>
      <c r="AF77" s="128"/>
      <c r="AG77" s="129" t="s">
        <v>222</v>
      </c>
      <c r="AH77" s="130" t="s">
        <v>223</v>
      </c>
      <c r="AI77" s="131"/>
      <c r="AJ77" s="131"/>
      <c r="AK77" s="131"/>
      <c r="AL77" s="195"/>
      <c r="AM77" s="196"/>
      <c r="AN77" s="196"/>
      <c r="AO77" s="196"/>
      <c r="AP77" s="196"/>
      <c r="AQ77" s="196"/>
      <c r="AR77" s="196"/>
      <c r="AS77" s="196"/>
      <c r="AT77" s="9" t="s">
        <v>801</v>
      </c>
      <c r="AU77" s="128"/>
      <c r="AV77" s="129" t="s">
        <v>222</v>
      </c>
      <c r="AW77" s="130" t="s">
        <v>223</v>
      </c>
      <c r="AX77" s="131"/>
      <c r="AY77" s="131"/>
      <c r="AZ77" s="131"/>
      <c r="BA77" s="195"/>
      <c r="BB77" s="196"/>
      <c r="BC77" s="196"/>
      <c r="BD77" s="196"/>
      <c r="BE77" s="196"/>
      <c r="BF77" s="196"/>
      <c r="BG77" s="196"/>
      <c r="BH77" s="196"/>
      <c r="BI77" s="9" t="s">
        <v>802</v>
      </c>
      <c r="BJ77" s="128"/>
      <c r="BK77" s="129" t="s">
        <v>222</v>
      </c>
      <c r="BL77" s="130" t="s">
        <v>223</v>
      </c>
      <c r="BM77" s="131"/>
      <c r="BN77" s="131"/>
      <c r="BO77" s="131"/>
      <c r="BP77" s="195"/>
      <c r="BQ77" s="196"/>
      <c r="BR77" s="196"/>
      <c r="BS77" s="196"/>
      <c r="BT77" s="196"/>
      <c r="BU77" s="196"/>
      <c r="BV77" s="196"/>
      <c r="BW77" s="196"/>
      <c r="BX77" s="9" t="s">
        <v>803</v>
      </c>
      <c r="BY77" s="128"/>
      <c r="BZ77" s="129" t="s">
        <v>222</v>
      </c>
      <c r="CA77" s="130" t="s">
        <v>223</v>
      </c>
      <c r="CB77" s="131"/>
      <c r="CC77" s="131"/>
      <c r="CD77" s="131"/>
      <c r="CE77" s="195"/>
      <c r="CF77" s="196"/>
      <c r="CG77" s="196"/>
      <c r="CH77" s="196"/>
      <c r="CI77" s="196"/>
      <c r="CJ77" s="196"/>
      <c r="CK77" s="196"/>
      <c r="CL77" s="196"/>
      <c r="CM77" s="9" t="s">
        <v>804</v>
      </c>
      <c r="CN77" s="128"/>
      <c r="CO77" s="129" t="s">
        <v>222</v>
      </c>
      <c r="CP77" s="130" t="s">
        <v>223</v>
      </c>
      <c r="CQ77" s="131"/>
      <c r="CR77" s="131"/>
      <c r="CS77" s="131"/>
      <c r="CT77" s="195"/>
      <c r="CU77" s="196"/>
      <c r="CV77" s="196"/>
      <c r="CW77" s="196"/>
      <c r="CX77" s="196"/>
      <c r="CY77" s="196"/>
      <c r="CZ77" s="196"/>
      <c r="DA77" s="196"/>
      <c r="DB77" s="196"/>
      <c r="DC77" s="133">
        <f t="shared" si="106"/>
        <v>1214497</v>
      </c>
    </row>
    <row r="78" spans="1:107" s="91" customFormat="1" ht="16.5" thickBot="1">
      <c r="A78" s="9" t="s">
        <v>224</v>
      </c>
      <c r="B78" s="88" t="s">
        <v>225</v>
      </c>
      <c r="C78" s="89" t="s">
        <v>226</v>
      </c>
      <c r="D78" s="117"/>
      <c r="E78" s="117"/>
      <c r="F78" s="89"/>
      <c r="G78" s="89"/>
      <c r="H78" s="134"/>
      <c r="I78" s="90"/>
      <c r="J78" s="90"/>
      <c r="K78" s="90"/>
      <c r="L78" s="90"/>
      <c r="M78" s="90"/>
      <c r="N78" s="90"/>
      <c r="O78" s="90"/>
      <c r="P78" s="9" t="s">
        <v>805</v>
      </c>
      <c r="Q78" s="88" t="s">
        <v>225</v>
      </c>
      <c r="R78" s="89" t="s">
        <v>226</v>
      </c>
      <c r="S78" s="117"/>
      <c r="T78" s="117"/>
      <c r="U78" s="89"/>
      <c r="V78" s="89"/>
      <c r="W78" s="134"/>
      <c r="X78" s="90"/>
      <c r="Y78" s="90"/>
      <c r="Z78" s="90"/>
      <c r="AA78" s="90"/>
      <c r="AB78" s="90"/>
      <c r="AC78" s="90"/>
      <c r="AD78" s="90"/>
      <c r="AE78" s="9" t="s">
        <v>806</v>
      </c>
      <c r="AF78" s="88" t="s">
        <v>225</v>
      </c>
      <c r="AG78" s="89" t="s">
        <v>226</v>
      </c>
      <c r="AH78" s="117"/>
      <c r="AI78" s="117"/>
      <c r="AJ78" s="89"/>
      <c r="AK78" s="89"/>
      <c r="AL78" s="134"/>
      <c r="AM78" s="197"/>
      <c r="AN78" s="90"/>
      <c r="AO78" s="90"/>
      <c r="AP78" s="90"/>
      <c r="AQ78" s="90"/>
      <c r="AR78" s="90"/>
      <c r="AS78" s="90"/>
      <c r="AT78" s="9" t="s">
        <v>807</v>
      </c>
      <c r="AU78" s="88" t="s">
        <v>225</v>
      </c>
      <c r="AV78" s="89" t="s">
        <v>226</v>
      </c>
      <c r="AW78" s="117"/>
      <c r="AX78" s="117"/>
      <c r="AY78" s="89"/>
      <c r="AZ78" s="89"/>
      <c r="BA78" s="134"/>
      <c r="BB78" s="90"/>
      <c r="BC78" s="90"/>
      <c r="BD78" s="90"/>
      <c r="BE78" s="90"/>
      <c r="BF78" s="90"/>
      <c r="BG78" s="90"/>
      <c r="BH78" s="90"/>
      <c r="BI78" s="9" t="s">
        <v>808</v>
      </c>
      <c r="BJ78" s="88" t="s">
        <v>225</v>
      </c>
      <c r="BK78" s="89" t="s">
        <v>226</v>
      </c>
      <c r="BL78" s="117"/>
      <c r="BM78" s="117"/>
      <c r="BN78" s="89"/>
      <c r="BO78" s="89"/>
      <c r="BP78" s="134"/>
      <c r="BQ78" s="90"/>
      <c r="BR78" s="90"/>
      <c r="BS78" s="90"/>
      <c r="BT78" s="90"/>
      <c r="BU78" s="90"/>
      <c r="BV78" s="90"/>
      <c r="BW78" s="90"/>
      <c r="BX78" s="9" t="s">
        <v>809</v>
      </c>
      <c r="BY78" s="88" t="s">
        <v>225</v>
      </c>
      <c r="BZ78" s="89" t="s">
        <v>226</v>
      </c>
      <c r="CA78" s="117"/>
      <c r="CB78" s="117"/>
      <c r="CC78" s="89"/>
      <c r="CD78" s="89"/>
      <c r="CE78" s="134"/>
      <c r="CF78" s="90"/>
      <c r="CG78" s="90"/>
      <c r="CH78" s="90"/>
      <c r="CI78" s="90"/>
      <c r="CJ78" s="90"/>
      <c r="CK78" s="90"/>
      <c r="CL78" s="90"/>
      <c r="CM78" s="9" t="s">
        <v>810</v>
      </c>
      <c r="CN78" s="88" t="s">
        <v>225</v>
      </c>
      <c r="CO78" s="89" t="s">
        <v>226</v>
      </c>
      <c r="CP78" s="117"/>
      <c r="CQ78" s="117"/>
      <c r="CR78" s="89"/>
      <c r="CS78" s="89"/>
      <c r="CT78" s="134"/>
      <c r="CU78" s="197"/>
      <c r="CV78" s="90"/>
      <c r="CW78" s="90"/>
      <c r="CX78" s="90"/>
      <c r="CY78" s="90"/>
      <c r="CZ78" s="90"/>
      <c r="DA78" s="90"/>
      <c r="DB78" s="90"/>
      <c r="DC78" s="90">
        <f t="shared" si="106"/>
        <v>0</v>
      </c>
    </row>
    <row r="79" spans="1:107" s="122" customFormat="1" ht="30" customHeight="1" thickBot="1">
      <c r="A79" s="9" t="s">
        <v>227</v>
      </c>
      <c r="B79" s="135" t="s">
        <v>228</v>
      </c>
      <c r="C79" s="136"/>
      <c r="D79" s="137"/>
      <c r="E79" s="137"/>
      <c r="F79" s="137"/>
      <c r="G79" s="137"/>
      <c r="H79" s="137"/>
      <c r="I79" s="138">
        <f>SUM(I73,I74,I78)</f>
        <v>164627</v>
      </c>
      <c r="J79" s="138">
        <f aca="true" t="shared" si="149" ref="J79:O79">SUM(J73,J74,J78)</f>
        <v>94000</v>
      </c>
      <c r="K79" s="138">
        <f t="shared" si="149"/>
        <v>1168283</v>
      </c>
      <c r="L79" s="138">
        <f t="shared" si="149"/>
        <v>414432</v>
      </c>
      <c r="M79" s="138">
        <f t="shared" si="149"/>
        <v>0</v>
      </c>
      <c r="N79" s="138">
        <f t="shared" si="149"/>
        <v>78409</v>
      </c>
      <c r="O79" s="138">
        <f t="shared" si="149"/>
        <v>0</v>
      </c>
      <c r="P79" s="9" t="s">
        <v>811</v>
      </c>
      <c r="Q79" s="135" t="s">
        <v>228</v>
      </c>
      <c r="R79" s="136"/>
      <c r="S79" s="137"/>
      <c r="T79" s="137"/>
      <c r="U79" s="137"/>
      <c r="V79" s="137"/>
      <c r="W79" s="137"/>
      <c r="X79" s="138">
        <f aca="true" t="shared" si="150" ref="X79:AD79">SUM(X73,X74,X78)</f>
        <v>0</v>
      </c>
      <c r="Y79" s="138">
        <f t="shared" si="150"/>
        <v>1303920</v>
      </c>
      <c r="Z79" s="138">
        <f t="shared" si="150"/>
        <v>180</v>
      </c>
      <c r="AA79" s="138">
        <f t="shared" si="150"/>
        <v>37461</v>
      </c>
      <c r="AB79" s="138">
        <f t="shared" si="150"/>
        <v>74842</v>
      </c>
      <c r="AC79" s="138">
        <f t="shared" si="150"/>
        <v>6469</v>
      </c>
      <c r="AD79" s="138">
        <f t="shared" si="150"/>
        <v>32519</v>
      </c>
      <c r="AE79" s="9" t="s">
        <v>812</v>
      </c>
      <c r="AF79" s="135" t="s">
        <v>228</v>
      </c>
      <c r="AG79" s="136"/>
      <c r="AH79" s="137"/>
      <c r="AI79" s="137"/>
      <c r="AJ79" s="137"/>
      <c r="AK79" s="137"/>
      <c r="AL79" s="198"/>
      <c r="AM79" s="199">
        <f aca="true" t="shared" si="151" ref="AM79:AS79">SUM(AM73,AM74,AM78)</f>
        <v>744135</v>
      </c>
      <c r="AN79" s="138">
        <f t="shared" si="151"/>
        <v>37485</v>
      </c>
      <c r="AO79" s="138">
        <f t="shared" si="151"/>
        <v>3948</v>
      </c>
      <c r="AP79" s="138">
        <f t="shared" si="151"/>
        <v>1100</v>
      </c>
      <c r="AQ79" s="138">
        <f t="shared" si="151"/>
        <v>49190</v>
      </c>
      <c r="AR79" s="138">
        <f t="shared" si="151"/>
        <v>46890</v>
      </c>
      <c r="AS79" s="138">
        <f t="shared" si="151"/>
        <v>2000</v>
      </c>
      <c r="AT79" s="9" t="s">
        <v>813</v>
      </c>
      <c r="AU79" s="135" t="s">
        <v>228</v>
      </c>
      <c r="AV79" s="136"/>
      <c r="AW79" s="137"/>
      <c r="AX79" s="137"/>
      <c r="AY79" s="137"/>
      <c r="AZ79" s="137"/>
      <c r="BA79" s="137"/>
      <c r="BB79" s="138">
        <f aca="true" t="shared" si="152" ref="BB79:BH79">SUM(BB73,BB74,BB78)</f>
        <v>6690</v>
      </c>
      <c r="BC79" s="138">
        <f t="shared" si="152"/>
        <v>13278</v>
      </c>
      <c r="BD79" s="138">
        <f t="shared" si="152"/>
        <v>7684</v>
      </c>
      <c r="BE79" s="138">
        <f t="shared" si="152"/>
        <v>73401</v>
      </c>
      <c r="BF79" s="138">
        <f t="shared" si="152"/>
        <v>67827</v>
      </c>
      <c r="BG79" s="138">
        <f t="shared" si="152"/>
        <v>29772</v>
      </c>
      <c r="BH79" s="138">
        <f t="shared" si="152"/>
        <v>3500</v>
      </c>
      <c r="BI79" s="9" t="s">
        <v>814</v>
      </c>
      <c r="BJ79" s="135" t="s">
        <v>228</v>
      </c>
      <c r="BK79" s="136"/>
      <c r="BL79" s="137"/>
      <c r="BM79" s="137"/>
      <c r="BN79" s="137"/>
      <c r="BO79" s="137"/>
      <c r="BP79" s="137"/>
      <c r="BQ79" s="138">
        <f aca="true" t="shared" si="153" ref="BQ79:BW79">SUM(BQ73,BQ74,BQ78)</f>
        <v>2000</v>
      </c>
      <c r="BR79" s="138">
        <f t="shared" si="153"/>
        <v>31590</v>
      </c>
      <c r="BS79" s="138">
        <f t="shared" si="153"/>
        <v>13860</v>
      </c>
      <c r="BT79" s="138">
        <f t="shared" si="153"/>
        <v>43194</v>
      </c>
      <c r="BU79" s="138">
        <f t="shared" si="153"/>
        <v>31804</v>
      </c>
      <c r="BV79" s="138">
        <f t="shared" si="153"/>
        <v>15950</v>
      </c>
      <c r="BW79" s="138">
        <f t="shared" si="153"/>
        <v>56729</v>
      </c>
      <c r="BX79" s="9" t="s">
        <v>815</v>
      </c>
      <c r="BY79" s="135" t="s">
        <v>228</v>
      </c>
      <c r="BZ79" s="136"/>
      <c r="CA79" s="137"/>
      <c r="CB79" s="137"/>
      <c r="CC79" s="137"/>
      <c r="CD79" s="137"/>
      <c r="CE79" s="137"/>
      <c r="CF79" s="138">
        <f aca="true" t="shared" si="154" ref="CF79:CL79">SUM(CF73,CF74,CF78)</f>
        <v>29153</v>
      </c>
      <c r="CG79" s="138">
        <f t="shared" si="154"/>
        <v>21910</v>
      </c>
      <c r="CH79" s="138">
        <f t="shared" si="154"/>
        <v>2000</v>
      </c>
      <c r="CI79" s="138">
        <f t="shared" si="154"/>
        <v>12021</v>
      </c>
      <c r="CJ79" s="138">
        <f t="shared" si="154"/>
        <v>4525</v>
      </c>
      <c r="CK79" s="138">
        <f t="shared" si="154"/>
        <v>2500</v>
      </c>
      <c r="CL79" s="138">
        <f t="shared" si="154"/>
        <v>5180</v>
      </c>
      <c r="CM79" s="9" t="s">
        <v>816</v>
      </c>
      <c r="CN79" s="135" t="s">
        <v>817</v>
      </c>
      <c r="CO79" s="136"/>
      <c r="CP79" s="137"/>
      <c r="CQ79" s="137"/>
      <c r="CR79" s="137"/>
      <c r="CS79" s="137"/>
      <c r="CT79" s="137"/>
      <c r="CU79" s="138">
        <f aca="true" t="shared" si="155" ref="CU79:DB79">SUM(CU73,CU74,CU78)</f>
        <v>2792</v>
      </c>
      <c r="CV79" s="138">
        <f t="shared" si="155"/>
        <v>6960</v>
      </c>
      <c r="CW79" s="138">
        <f t="shared" si="155"/>
        <v>320</v>
      </c>
      <c r="CX79" s="138">
        <f t="shared" si="155"/>
        <v>1448</v>
      </c>
      <c r="CY79" s="138">
        <f t="shared" si="155"/>
        <v>3000</v>
      </c>
      <c r="CZ79" s="138">
        <f t="shared" si="155"/>
        <v>14674</v>
      </c>
      <c r="DA79" s="138">
        <f>SUM(DA73,DA74,DA78)</f>
        <v>346966</v>
      </c>
      <c r="DB79" s="138">
        <f t="shared" si="155"/>
        <v>487008</v>
      </c>
      <c r="DC79" s="138">
        <f>SUM(I79:O79,X79:AD79,AM79:AS79,BB79:BH79,BQ79:BW79,CF79:CL79,CU79:DB79)</f>
        <v>5597626</v>
      </c>
    </row>
  </sheetData>
  <sheetProtection/>
  <mergeCells count="56">
    <mergeCell ref="CN50:CT50"/>
    <mergeCell ref="B52:H52"/>
    <mergeCell ref="Q52:W52"/>
    <mergeCell ref="AF52:AL52"/>
    <mergeCell ref="AU52:BA52"/>
    <mergeCell ref="BJ52:BP52"/>
    <mergeCell ref="BY52:CE52"/>
    <mergeCell ref="CN52:CT52"/>
    <mergeCell ref="B50:H50"/>
    <mergeCell ref="Q50:W50"/>
    <mergeCell ref="AF50:AL50"/>
    <mergeCell ref="AU50:BA50"/>
    <mergeCell ref="BJ50:BP50"/>
    <mergeCell ref="BY50:CE50"/>
    <mergeCell ref="CN41:CT41"/>
    <mergeCell ref="C42:H42"/>
    <mergeCell ref="R42:W42"/>
    <mergeCell ref="AG42:AL42"/>
    <mergeCell ref="AV42:BA42"/>
    <mergeCell ref="BK42:BP42"/>
    <mergeCell ref="BZ42:CE42"/>
    <mergeCell ref="CO42:CT42"/>
    <mergeCell ref="B41:H41"/>
    <mergeCell ref="Q41:W41"/>
    <mergeCell ref="AF41:AL41"/>
    <mergeCell ref="AU41:BA41"/>
    <mergeCell ref="BJ41:BP41"/>
    <mergeCell ref="BY41:CE41"/>
    <mergeCell ref="CN6:CT6"/>
    <mergeCell ref="E9:H9"/>
    <mergeCell ref="T9:W9"/>
    <mergeCell ref="AI9:AL9"/>
    <mergeCell ref="AX9:BA9"/>
    <mergeCell ref="BM9:BP9"/>
    <mergeCell ref="CB9:CE9"/>
    <mergeCell ref="CQ9:CT9"/>
    <mergeCell ref="B6:H6"/>
    <mergeCell ref="Q6:W6"/>
    <mergeCell ref="AF6:AL6"/>
    <mergeCell ref="AU6:BA6"/>
    <mergeCell ref="BJ6:BP6"/>
    <mergeCell ref="BY6:CE6"/>
    <mergeCell ref="CQ4:CT4"/>
    <mergeCell ref="B5:O5"/>
    <mergeCell ref="Q5:AD5"/>
    <mergeCell ref="AF5:AS5"/>
    <mergeCell ref="AU5:BH5"/>
    <mergeCell ref="BJ5:BW5"/>
    <mergeCell ref="BY5:CL5"/>
    <mergeCell ref="CN5:DB5"/>
    <mergeCell ref="E4:H4"/>
    <mergeCell ref="T4:W4"/>
    <mergeCell ref="AI4:AL4"/>
    <mergeCell ref="AX4:BA4"/>
    <mergeCell ref="BM4:BP4"/>
    <mergeCell ref="CB4:CE4"/>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colBreaks count="6" manualBreakCount="6">
    <brk id="15" max="100" man="1"/>
    <brk id="30" max="100" man="1"/>
    <brk id="45" max="100" man="1"/>
    <brk id="60" max="100" man="1"/>
    <brk id="75" max="100" man="1"/>
    <brk id="90" max="76" man="1"/>
  </colBreaks>
</worksheet>
</file>

<file path=xl/worksheets/sheet5.xml><?xml version="1.0" encoding="utf-8"?>
<worksheet xmlns="http://schemas.openxmlformats.org/spreadsheetml/2006/main" xmlns:r="http://schemas.openxmlformats.org/officeDocument/2006/relationships">
  <dimension ref="A1:AH79"/>
  <sheetViews>
    <sheetView view="pageBreakPreview" zoomScaleSheetLayoutView="100" zoomScalePageLayoutView="0" workbookViewId="0" topLeftCell="S1">
      <selection activeCell="AF6" sqref="AF6"/>
    </sheetView>
  </sheetViews>
  <sheetFormatPr defaultColWidth="9.140625" defaultRowHeight="15"/>
  <cols>
    <col min="1" max="1" width="4.421875" style="6" customWidth="1"/>
    <col min="2" max="2" width="4.140625" style="7" customWidth="1"/>
    <col min="3" max="3" width="5.7109375" style="7" customWidth="1"/>
    <col min="4" max="5" width="8.7109375" style="7" customWidth="1"/>
    <col min="6" max="7" width="10.7109375" style="7" customWidth="1"/>
    <col min="8" max="8" width="78.7109375" style="7" customWidth="1"/>
    <col min="9" max="16" width="15.7109375" style="7" customWidth="1"/>
    <col min="17" max="17" width="4.421875" style="6" customWidth="1"/>
    <col min="18" max="18" width="4.140625" style="7" customWidth="1"/>
    <col min="19" max="19" width="5.7109375" style="7" customWidth="1"/>
    <col min="20" max="21" width="8.7109375" style="7" customWidth="1"/>
    <col min="22" max="23" width="10.7109375" style="7" customWidth="1"/>
    <col min="24" max="24" width="78.7109375" style="7" customWidth="1"/>
    <col min="25" max="29" width="15.7109375" style="7" customWidth="1"/>
    <col min="30" max="30" width="20.7109375" style="7" customWidth="1"/>
    <col min="31" max="16384" width="9.140625" style="7" customWidth="1"/>
  </cols>
  <sheetData>
    <row r="1" spans="16:30" ht="15" customHeight="1">
      <c r="P1" s="8" t="s">
        <v>1046</v>
      </c>
      <c r="AD1" s="8" t="s">
        <v>1046</v>
      </c>
    </row>
    <row r="2" ht="15" customHeight="1"/>
    <row r="3" spans="16:30" ht="15" customHeight="1" thickBot="1">
      <c r="P3" s="8" t="s">
        <v>15</v>
      </c>
      <c r="AD3" s="8" t="s">
        <v>15</v>
      </c>
    </row>
    <row r="4" spans="1:30" s="14" customFormat="1" ht="15" customHeight="1" thickBot="1">
      <c r="A4" s="9"/>
      <c r="B4" s="10" t="s">
        <v>16</v>
      </c>
      <c r="C4" s="10" t="s">
        <v>17</v>
      </c>
      <c r="D4" s="10" t="s">
        <v>18</v>
      </c>
      <c r="E4" s="11" t="s">
        <v>19</v>
      </c>
      <c r="F4" s="12"/>
      <c r="G4" s="12"/>
      <c r="H4" s="13"/>
      <c r="I4" s="10" t="s">
        <v>20</v>
      </c>
      <c r="J4" s="10" t="s">
        <v>21</v>
      </c>
      <c r="K4" s="10" t="s">
        <v>22</v>
      </c>
      <c r="L4" s="10" t="s">
        <v>23</v>
      </c>
      <c r="M4" s="10" t="s">
        <v>265</v>
      </c>
      <c r="N4" s="10" t="s">
        <v>266</v>
      </c>
      <c r="O4" s="10" t="s">
        <v>267</v>
      </c>
      <c r="P4" s="10" t="s">
        <v>268</v>
      </c>
      <c r="Q4" s="9"/>
      <c r="R4" s="10" t="s">
        <v>269</v>
      </c>
      <c r="S4" s="10" t="s">
        <v>270</v>
      </c>
      <c r="T4" s="10" t="s">
        <v>271</v>
      </c>
      <c r="U4" s="11" t="s">
        <v>272</v>
      </c>
      <c r="V4" s="12"/>
      <c r="W4" s="12"/>
      <c r="X4" s="13"/>
      <c r="Y4" s="10" t="s">
        <v>273</v>
      </c>
      <c r="Z4" s="10" t="s">
        <v>274</v>
      </c>
      <c r="AA4" s="10" t="s">
        <v>275</v>
      </c>
      <c r="AB4" s="10" t="s">
        <v>276</v>
      </c>
      <c r="AC4" s="10" t="s">
        <v>277</v>
      </c>
      <c r="AD4" s="200" t="s">
        <v>278</v>
      </c>
    </row>
    <row r="5" spans="1:34" ht="42" customHeight="1" thickBot="1">
      <c r="A5" s="9" t="s">
        <v>24</v>
      </c>
      <c r="B5" s="15" t="s">
        <v>818</v>
      </c>
      <c r="C5" s="16"/>
      <c r="D5" s="16"/>
      <c r="E5" s="16"/>
      <c r="F5" s="16"/>
      <c r="G5" s="16"/>
      <c r="H5" s="16"/>
      <c r="I5" s="16"/>
      <c r="J5" s="16"/>
      <c r="K5" s="16"/>
      <c r="L5" s="16"/>
      <c r="M5" s="16"/>
      <c r="N5" s="16"/>
      <c r="O5" s="16"/>
      <c r="P5" s="16"/>
      <c r="Q5" s="9" t="s">
        <v>229</v>
      </c>
      <c r="R5" s="15" t="s">
        <v>818</v>
      </c>
      <c r="S5" s="16"/>
      <c r="T5" s="16"/>
      <c r="U5" s="16"/>
      <c r="V5" s="16"/>
      <c r="W5" s="16"/>
      <c r="X5" s="16"/>
      <c r="Y5" s="16"/>
      <c r="Z5" s="16"/>
      <c r="AA5" s="16"/>
      <c r="AB5" s="16"/>
      <c r="AC5" s="16"/>
      <c r="AD5" s="16"/>
      <c r="AE5" s="164"/>
      <c r="AF5" s="164"/>
      <c r="AG5" s="164"/>
      <c r="AH5" s="164"/>
    </row>
    <row r="6" spans="1:30" ht="115.5" thickBot="1">
      <c r="A6" s="9" t="s">
        <v>26</v>
      </c>
      <c r="B6" s="18" t="s">
        <v>27</v>
      </c>
      <c r="C6" s="18"/>
      <c r="D6" s="18"/>
      <c r="E6" s="18"/>
      <c r="F6" s="18"/>
      <c r="G6" s="18"/>
      <c r="H6" s="18"/>
      <c r="I6" s="165" t="s">
        <v>342</v>
      </c>
      <c r="J6" s="165" t="s">
        <v>819</v>
      </c>
      <c r="K6" s="201" t="s">
        <v>820</v>
      </c>
      <c r="L6" s="201" t="s">
        <v>821</v>
      </c>
      <c r="M6" s="165" t="s">
        <v>346</v>
      </c>
      <c r="N6" s="201" t="s">
        <v>350</v>
      </c>
      <c r="O6" s="201" t="s">
        <v>822</v>
      </c>
      <c r="P6" s="165" t="s">
        <v>354</v>
      </c>
      <c r="Q6" s="9" t="s">
        <v>230</v>
      </c>
      <c r="R6" s="202" t="s">
        <v>27</v>
      </c>
      <c r="S6" s="203"/>
      <c r="T6" s="203"/>
      <c r="U6" s="203"/>
      <c r="V6" s="203"/>
      <c r="W6" s="203"/>
      <c r="X6" s="204"/>
      <c r="Y6" s="165" t="s">
        <v>360</v>
      </c>
      <c r="Z6" s="165" t="s">
        <v>823</v>
      </c>
      <c r="AA6" s="165" t="s">
        <v>389</v>
      </c>
      <c r="AB6" s="165" t="s">
        <v>824</v>
      </c>
      <c r="AC6" s="165" t="s">
        <v>393</v>
      </c>
      <c r="AD6" s="19" t="s">
        <v>825</v>
      </c>
    </row>
    <row r="7" spans="1:30" s="25" customFormat="1" ht="15" customHeight="1" thickBot="1">
      <c r="A7" s="9" t="s">
        <v>32</v>
      </c>
      <c r="B7" s="20" t="s">
        <v>33</v>
      </c>
      <c r="C7" s="21" t="s">
        <v>34</v>
      </c>
      <c r="D7" s="22"/>
      <c r="E7" s="22"/>
      <c r="F7" s="22"/>
      <c r="G7" s="22"/>
      <c r="H7" s="22"/>
      <c r="I7" s="23">
        <f>SUM(I8,I12,I19,I29)</f>
        <v>10025</v>
      </c>
      <c r="J7" s="23">
        <f aca="true" t="shared" si="0" ref="J7:P7">SUM(J8,J12,J19,J29)</f>
        <v>0</v>
      </c>
      <c r="K7" s="23">
        <f t="shared" si="0"/>
        <v>14408</v>
      </c>
      <c r="L7" s="23">
        <f t="shared" si="0"/>
        <v>7616</v>
      </c>
      <c r="M7" s="23">
        <f t="shared" si="0"/>
        <v>549</v>
      </c>
      <c r="N7" s="23">
        <f t="shared" si="0"/>
        <v>0</v>
      </c>
      <c r="O7" s="23">
        <f>SUM(O8,O12,O19,O29)</f>
        <v>150</v>
      </c>
      <c r="P7" s="23">
        <f t="shared" si="0"/>
        <v>0</v>
      </c>
      <c r="Q7" s="9" t="s">
        <v>231</v>
      </c>
      <c r="R7" s="20" t="s">
        <v>33</v>
      </c>
      <c r="S7" s="21" t="s">
        <v>34</v>
      </c>
      <c r="T7" s="22"/>
      <c r="U7" s="22"/>
      <c r="V7" s="22"/>
      <c r="W7" s="22"/>
      <c r="X7" s="167"/>
      <c r="Y7" s="23">
        <f>SUM(Y8,Y12,Y19,Y29)</f>
        <v>0</v>
      </c>
      <c r="Z7" s="168">
        <f>SUM(Z8,Z12,Z19,Z29)</f>
        <v>0</v>
      </c>
      <c r="AA7" s="168">
        <f>SUM(AA8,AA12,AA19,AA29)</f>
        <v>0</v>
      </c>
      <c r="AB7" s="168">
        <f>SUM(AB8,AB12,AB19,AB29)</f>
        <v>0</v>
      </c>
      <c r="AC7" s="168">
        <f>SUM(AC8,AC12,AC19,AC29)</f>
        <v>0</v>
      </c>
      <c r="AD7" s="205">
        <f>SUM(I7:P7,Y7:AC7)</f>
        <v>32748</v>
      </c>
    </row>
    <row r="8" spans="1:30" s="25" customFormat="1" ht="15" customHeight="1" thickBot="1">
      <c r="A8" s="9" t="s">
        <v>35</v>
      </c>
      <c r="B8" s="26"/>
      <c r="C8" s="27" t="s">
        <v>36</v>
      </c>
      <c r="D8" s="28" t="s">
        <v>37</v>
      </c>
      <c r="E8" s="29"/>
      <c r="F8" s="29"/>
      <c r="G8" s="29"/>
      <c r="H8" s="29"/>
      <c r="I8" s="30">
        <f>SUM(I9:I11)</f>
        <v>0</v>
      </c>
      <c r="J8" s="170">
        <f aca="true" t="shared" si="1" ref="J8:P8">SUM(J9:J11)</f>
        <v>0</v>
      </c>
      <c r="K8" s="170">
        <f t="shared" si="1"/>
        <v>14408</v>
      </c>
      <c r="L8" s="170">
        <f t="shared" si="1"/>
        <v>7616</v>
      </c>
      <c r="M8" s="170">
        <f t="shared" si="1"/>
        <v>0</v>
      </c>
      <c r="N8" s="170">
        <f t="shared" si="1"/>
        <v>0</v>
      </c>
      <c r="O8" s="170">
        <f>SUM(O9:O11)</f>
        <v>0</v>
      </c>
      <c r="P8" s="170">
        <f t="shared" si="1"/>
        <v>0</v>
      </c>
      <c r="Q8" s="9" t="s">
        <v>233</v>
      </c>
      <c r="R8" s="26"/>
      <c r="S8" s="27" t="s">
        <v>36</v>
      </c>
      <c r="T8" s="28" t="s">
        <v>37</v>
      </c>
      <c r="U8" s="29"/>
      <c r="V8" s="29"/>
      <c r="W8" s="29"/>
      <c r="X8" s="169"/>
      <c r="Y8" s="170">
        <f>SUM(Y9:Y11)</f>
        <v>0</v>
      </c>
      <c r="Z8" s="170">
        <f>SUM(Z9:Z11)</f>
        <v>0</v>
      </c>
      <c r="AA8" s="170">
        <f>SUM(AA9:AA11)</f>
        <v>0</v>
      </c>
      <c r="AB8" s="170">
        <f>SUM(AB9:AB11)</f>
        <v>0</v>
      </c>
      <c r="AC8" s="170">
        <f>SUM(AC9:AC11)</f>
        <v>0</v>
      </c>
      <c r="AD8" s="206">
        <f aca="true" t="shared" si="2" ref="AD8:AD50">SUM(I8:P8,Y8:AC8)</f>
        <v>22024</v>
      </c>
    </row>
    <row r="9" spans="1:30" s="39" customFormat="1" ht="15" customHeight="1" thickBot="1">
      <c r="A9" s="9" t="s">
        <v>38</v>
      </c>
      <c r="B9" s="32"/>
      <c r="C9" s="33"/>
      <c r="D9" s="34" t="s">
        <v>39</v>
      </c>
      <c r="E9" s="35" t="s">
        <v>40</v>
      </c>
      <c r="F9" s="35"/>
      <c r="G9" s="35"/>
      <c r="H9" s="36"/>
      <c r="I9" s="37"/>
      <c r="J9" s="171"/>
      <c r="K9" s="171"/>
      <c r="L9" s="171"/>
      <c r="M9" s="171"/>
      <c r="N9" s="171"/>
      <c r="O9" s="171"/>
      <c r="P9" s="171"/>
      <c r="Q9" s="9" t="s">
        <v>234</v>
      </c>
      <c r="R9" s="32"/>
      <c r="S9" s="33"/>
      <c r="T9" s="34" t="s">
        <v>39</v>
      </c>
      <c r="U9" s="35" t="s">
        <v>40</v>
      </c>
      <c r="V9" s="35"/>
      <c r="W9" s="35"/>
      <c r="X9" s="36"/>
      <c r="Y9" s="171"/>
      <c r="Z9" s="171"/>
      <c r="AA9" s="171"/>
      <c r="AB9" s="171"/>
      <c r="AC9" s="171"/>
      <c r="AD9" s="171">
        <f t="shared" si="2"/>
        <v>0</v>
      </c>
    </row>
    <row r="10" spans="1:30" s="39" customFormat="1" ht="15" customHeight="1" thickBot="1">
      <c r="A10" s="9" t="s">
        <v>41</v>
      </c>
      <c r="B10" s="32"/>
      <c r="C10" s="33"/>
      <c r="D10" s="40" t="s">
        <v>42</v>
      </c>
      <c r="E10" s="41" t="s">
        <v>43</v>
      </c>
      <c r="F10" s="42"/>
      <c r="G10" s="42"/>
      <c r="H10" s="42"/>
      <c r="I10" s="37"/>
      <c r="J10" s="171"/>
      <c r="K10" s="171"/>
      <c r="L10" s="171"/>
      <c r="M10" s="171"/>
      <c r="N10" s="171"/>
      <c r="O10" s="171"/>
      <c r="P10" s="171"/>
      <c r="Q10" s="9" t="s">
        <v>236</v>
      </c>
      <c r="R10" s="32"/>
      <c r="S10" s="33"/>
      <c r="T10" s="40" t="s">
        <v>42</v>
      </c>
      <c r="U10" s="41" t="s">
        <v>43</v>
      </c>
      <c r="V10" s="42"/>
      <c r="W10" s="42"/>
      <c r="X10" s="172"/>
      <c r="Y10" s="171"/>
      <c r="Z10" s="171"/>
      <c r="AA10" s="171"/>
      <c r="AB10" s="171"/>
      <c r="AC10" s="171"/>
      <c r="AD10" s="171"/>
    </row>
    <row r="11" spans="1:30" s="39" customFormat="1" ht="15" customHeight="1" thickBot="1">
      <c r="A11" s="9" t="s">
        <v>44</v>
      </c>
      <c r="B11" s="32"/>
      <c r="C11" s="33"/>
      <c r="D11" s="34" t="s">
        <v>45</v>
      </c>
      <c r="E11" s="43" t="s">
        <v>46</v>
      </c>
      <c r="F11" s="44"/>
      <c r="G11" s="44"/>
      <c r="H11" s="43"/>
      <c r="I11" s="37"/>
      <c r="J11" s="171"/>
      <c r="K11" s="171">
        <f>14408</f>
        <v>14408</v>
      </c>
      <c r="L11" s="171">
        <v>7616</v>
      </c>
      <c r="M11" s="171"/>
      <c r="N11" s="171"/>
      <c r="O11" s="171"/>
      <c r="P11" s="171"/>
      <c r="Q11" s="9" t="s">
        <v>238</v>
      </c>
      <c r="R11" s="32"/>
      <c r="S11" s="33"/>
      <c r="T11" s="34" t="s">
        <v>45</v>
      </c>
      <c r="U11" s="43" t="s">
        <v>46</v>
      </c>
      <c r="V11" s="44"/>
      <c r="W11" s="44"/>
      <c r="X11" s="173"/>
      <c r="Y11" s="171"/>
      <c r="Z11" s="171"/>
      <c r="AA11" s="171"/>
      <c r="AB11" s="171"/>
      <c r="AC11" s="171"/>
      <c r="AD11" s="171">
        <f t="shared" si="2"/>
        <v>22024</v>
      </c>
    </row>
    <row r="12" spans="1:30" s="25" customFormat="1" ht="15" customHeight="1" thickBot="1">
      <c r="A12" s="9" t="s">
        <v>47</v>
      </c>
      <c r="B12" s="26"/>
      <c r="C12" s="27" t="s">
        <v>48</v>
      </c>
      <c r="D12" s="45" t="s">
        <v>49</v>
      </c>
      <c r="E12" s="46"/>
      <c r="F12" s="46"/>
      <c r="G12" s="46"/>
      <c r="H12" s="46"/>
      <c r="I12" s="47">
        <f>SUM(I13:I18)</f>
        <v>0</v>
      </c>
      <c r="J12" s="47">
        <f aca="true" t="shared" si="3" ref="J12:P12">SUM(J13:J18)</f>
        <v>0</v>
      </c>
      <c r="K12" s="47">
        <f t="shared" si="3"/>
        <v>0</v>
      </c>
      <c r="L12" s="47"/>
      <c r="M12" s="47">
        <f t="shared" si="3"/>
        <v>0</v>
      </c>
      <c r="N12" s="47">
        <f t="shared" si="3"/>
        <v>0</v>
      </c>
      <c r="O12" s="47">
        <f>SUM(O13:O18)</f>
        <v>150</v>
      </c>
      <c r="P12" s="47">
        <f t="shared" si="3"/>
        <v>0</v>
      </c>
      <c r="Q12" s="9" t="s">
        <v>240</v>
      </c>
      <c r="R12" s="26"/>
      <c r="S12" s="27" t="s">
        <v>48</v>
      </c>
      <c r="T12" s="45" t="s">
        <v>49</v>
      </c>
      <c r="U12" s="46"/>
      <c r="V12" s="46"/>
      <c r="W12" s="46"/>
      <c r="X12" s="174"/>
      <c r="Y12" s="47">
        <f>SUM(Y13:Y18)</f>
        <v>0</v>
      </c>
      <c r="Z12" s="175">
        <f>SUM(Z13:Z18)</f>
        <v>0</v>
      </c>
      <c r="AA12" s="175">
        <f>SUM(AA13:AA18)</f>
        <v>0</v>
      </c>
      <c r="AB12" s="175">
        <f>SUM(AB13:AB18)</f>
        <v>0</v>
      </c>
      <c r="AC12" s="175">
        <f>SUM(AC13:AC18)</f>
        <v>0</v>
      </c>
      <c r="AD12" s="207">
        <f t="shared" si="2"/>
        <v>150</v>
      </c>
    </row>
    <row r="13" spans="1:30" s="53" customFormat="1" ht="15" customHeight="1" thickBot="1">
      <c r="A13" s="9" t="s">
        <v>50</v>
      </c>
      <c r="B13" s="49"/>
      <c r="C13" s="50"/>
      <c r="D13" s="51" t="s">
        <v>51</v>
      </c>
      <c r="E13" s="43" t="s">
        <v>52</v>
      </c>
      <c r="F13" s="52"/>
      <c r="G13" s="52"/>
      <c r="H13" s="52"/>
      <c r="I13" s="37"/>
      <c r="J13" s="171"/>
      <c r="K13" s="171"/>
      <c r="L13" s="171"/>
      <c r="M13" s="171"/>
      <c r="N13" s="171"/>
      <c r="O13" s="171"/>
      <c r="P13" s="171"/>
      <c r="Q13" s="9" t="s">
        <v>242</v>
      </c>
      <c r="R13" s="49"/>
      <c r="S13" s="50"/>
      <c r="T13" s="51" t="s">
        <v>51</v>
      </c>
      <c r="U13" s="43" t="s">
        <v>52</v>
      </c>
      <c r="V13" s="52"/>
      <c r="W13" s="52"/>
      <c r="X13" s="176"/>
      <c r="Y13" s="171"/>
      <c r="Z13" s="171"/>
      <c r="AA13" s="171"/>
      <c r="AB13" s="171"/>
      <c r="AC13" s="171"/>
      <c r="AD13" s="171">
        <f t="shared" si="2"/>
        <v>0</v>
      </c>
    </row>
    <row r="14" spans="1:30" s="53" customFormat="1" ht="15" customHeight="1" thickBot="1">
      <c r="A14" s="9" t="s">
        <v>53</v>
      </c>
      <c r="B14" s="49"/>
      <c r="C14" s="50"/>
      <c r="D14" s="34" t="s">
        <v>54</v>
      </c>
      <c r="E14" s="43" t="s">
        <v>55</v>
      </c>
      <c r="F14" s="52"/>
      <c r="G14" s="52"/>
      <c r="H14" s="52"/>
      <c r="I14" s="37"/>
      <c r="J14" s="171"/>
      <c r="K14" s="171"/>
      <c r="L14" s="171"/>
      <c r="M14" s="171"/>
      <c r="N14" s="171"/>
      <c r="O14" s="171"/>
      <c r="P14" s="171"/>
      <c r="Q14" s="9" t="s">
        <v>244</v>
      </c>
      <c r="R14" s="49"/>
      <c r="S14" s="50"/>
      <c r="T14" s="34" t="s">
        <v>54</v>
      </c>
      <c r="U14" s="43" t="s">
        <v>55</v>
      </c>
      <c r="V14" s="52"/>
      <c r="W14" s="52"/>
      <c r="X14" s="176"/>
      <c r="Y14" s="171"/>
      <c r="Z14" s="171"/>
      <c r="AA14" s="171"/>
      <c r="AB14" s="171"/>
      <c r="AC14" s="171"/>
      <c r="AD14" s="171">
        <f t="shared" si="2"/>
        <v>0</v>
      </c>
    </row>
    <row r="15" spans="1:30" s="53" customFormat="1" ht="15" customHeight="1" thickBot="1">
      <c r="A15" s="9" t="s">
        <v>56</v>
      </c>
      <c r="B15" s="49"/>
      <c r="C15" s="50"/>
      <c r="D15" s="34" t="s">
        <v>57</v>
      </c>
      <c r="E15" s="43" t="s">
        <v>58</v>
      </c>
      <c r="F15" s="52"/>
      <c r="G15" s="52"/>
      <c r="H15" s="52"/>
      <c r="I15" s="37"/>
      <c r="J15" s="171"/>
      <c r="K15" s="171"/>
      <c r="L15" s="171"/>
      <c r="M15" s="171"/>
      <c r="N15" s="171"/>
      <c r="O15" s="171"/>
      <c r="P15" s="171"/>
      <c r="Q15" s="9" t="s">
        <v>245</v>
      </c>
      <c r="R15" s="49"/>
      <c r="S15" s="50"/>
      <c r="T15" s="34" t="s">
        <v>57</v>
      </c>
      <c r="U15" s="43" t="s">
        <v>58</v>
      </c>
      <c r="V15" s="52"/>
      <c r="W15" s="52"/>
      <c r="X15" s="176"/>
      <c r="Y15" s="171"/>
      <c r="Z15" s="171"/>
      <c r="AA15" s="171"/>
      <c r="AB15" s="171"/>
      <c r="AC15" s="171"/>
      <c r="AD15" s="171">
        <f t="shared" si="2"/>
        <v>0</v>
      </c>
    </row>
    <row r="16" spans="1:30" s="53" customFormat="1" ht="15" customHeight="1" thickBot="1">
      <c r="A16" s="9" t="s">
        <v>59</v>
      </c>
      <c r="B16" s="49"/>
      <c r="C16" s="50"/>
      <c r="D16" s="34" t="s">
        <v>60</v>
      </c>
      <c r="E16" s="43" t="s">
        <v>61</v>
      </c>
      <c r="F16" s="52"/>
      <c r="G16" s="52"/>
      <c r="H16" s="52"/>
      <c r="I16" s="37"/>
      <c r="J16" s="171"/>
      <c r="K16" s="171"/>
      <c r="L16" s="171"/>
      <c r="M16" s="171"/>
      <c r="N16" s="171"/>
      <c r="O16" s="171"/>
      <c r="P16" s="171"/>
      <c r="Q16" s="9" t="s">
        <v>246</v>
      </c>
      <c r="R16" s="49"/>
      <c r="S16" s="50"/>
      <c r="T16" s="34" t="s">
        <v>60</v>
      </c>
      <c r="U16" s="43" t="s">
        <v>61</v>
      </c>
      <c r="V16" s="52"/>
      <c r="W16" s="52"/>
      <c r="X16" s="176"/>
      <c r="Y16" s="171"/>
      <c r="Z16" s="171"/>
      <c r="AA16" s="171"/>
      <c r="AB16" s="171"/>
      <c r="AC16" s="171"/>
      <c r="AD16" s="171">
        <f t="shared" si="2"/>
        <v>0</v>
      </c>
    </row>
    <row r="17" spans="1:30" s="53" customFormat="1" ht="15" customHeight="1" thickBot="1">
      <c r="A17" s="9" t="s">
        <v>62</v>
      </c>
      <c r="B17" s="49"/>
      <c r="C17" s="50"/>
      <c r="D17" s="34" t="s">
        <v>63</v>
      </c>
      <c r="E17" s="43" t="s">
        <v>64</v>
      </c>
      <c r="F17" s="52"/>
      <c r="G17" s="52"/>
      <c r="H17" s="52"/>
      <c r="I17" s="37"/>
      <c r="J17" s="171"/>
      <c r="K17" s="171"/>
      <c r="L17" s="171"/>
      <c r="M17" s="171"/>
      <c r="N17" s="171"/>
      <c r="O17" s="171"/>
      <c r="P17" s="171"/>
      <c r="Q17" s="9" t="s">
        <v>247</v>
      </c>
      <c r="R17" s="49"/>
      <c r="S17" s="50"/>
      <c r="T17" s="34" t="s">
        <v>63</v>
      </c>
      <c r="U17" s="43" t="s">
        <v>64</v>
      </c>
      <c r="V17" s="52"/>
      <c r="W17" s="52"/>
      <c r="X17" s="176"/>
      <c r="Y17" s="171"/>
      <c r="Z17" s="171"/>
      <c r="AA17" s="171"/>
      <c r="AB17" s="171"/>
      <c r="AC17" s="171"/>
      <c r="AD17" s="171">
        <f t="shared" si="2"/>
        <v>0</v>
      </c>
    </row>
    <row r="18" spans="1:30" s="53" customFormat="1" ht="15" customHeight="1" thickBot="1">
      <c r="A18" s="9" t="s">
        <v>65</v>
      </c>
      <c r="B18" s="49"/>
      <c r="C18" s="50"/>
      <c r="D18" s="54" t="s">
        <v>66</v>
      </c>
      <c r="E18" s="43" t="s">
        <v>67</v>
      </c>
      <c r="F18" s="52"/>
      <c r="G18" s="52"/>
      <c r="H18" s="52"/>
      <c r="I18" s="37"/>
      <c r="J18" s="171"/>
      <c r="K18" s="171"/>
      <c r="L18" s="171"/>
      <c r="M18" s="171"/>
      <c r="N18" s="171"/>
      <c r="O18" s="171">
        <v>150</v>
      </c>
      <c r="P18" s="171"/>
      <c r="Q18" s="9" t="s">
        <v>249</v>
      </c>
      <c r="R18" s="49"/>
      <c r="S18" s="50"/>
      <c r="T18" s="54" t="s">
        <v>66</v>
      </c>
      <c r="U18" s="43" t="s">
        <v>67</v>
      </c>
      <c r="V18" s="52"/>
      <c r="W18" s="52"/>
      <c r="X18" s="176"/>
      <c r="Y18" s="171"/>
      <c r="Z18" s="171"/>
      <c r="AA18" s="171"/>
      <c r="AB18" s="171"/>
      <c r="AC18" s="171"/>
      <c r="AD18" s="171">
        <f t="shared" si="2"/>
        <v>150</v>
      </c>
    </row>
    <row r="19" spans="1:30" s="25" customFormat="1" ht="15" customHeight="1" thickBot="1">
      <c r="A19" s="9" t="s">
        <v>68</v>
      </c>
      <c r="B19" s="26"/>
      <c r="C19" s="27" t="s">
        <v>69</v>
      </c>
      <c r="D19" s="45" t="s">
        <v>34</v>
      </c>
      <c r="E19" s="46"/>
      <c r="F19" s="46"/>
      <c r="G19" s="46"/>
      <c r="H19" s="46"/>
      <c r="I19" s="47">
        <f>SUM(I20:I28)</f>
        <v>10025</v>
      </c>
      <c r="J19" s="47">
        <f aca="true" t="shared" si="4" ref="J19:P19">SUM(J20:J28)</f>
        <v>0</v>
      </c>
      <c r="K19" s="47">
        <f t="shared" si="4"/>
        <v>0</v>
      </c>
      <c r="L19" s="47"/>
      <c r="M19" s="47">
        <f t="shared" si="4"/>
        <v>549</v>
      </c>
      <c r="N19" s="47">
        <f t="shared" si="4"/>
        <v>0</v>
      </c>
      <c r="O19" s="47">
        <f>SUM(O20:O28)</f>
        <v>0</v>
      </c>
      <c r="P19" s="47">
        <f t="shared" si="4"/>
        <v>0</v>
      </c>
      <c r="Q19" s="9" t="s">
        <v>250</v>
      </c>
      <c r="R19" s="26"/>
      <c r="S19" s="27" t="s">
        <v>69</v>
      </c>
      <c r="T19" s="45" t="s">
        <v>34</v>
      </c>
      <c r="U19" s="46"/>
      <c r="V19" s="46"/>
      <c r="W19" s="46"/>
      <c r="X19" s="174"/>
      <c r="Y19" s="47">
        <f>SUM(Y20:Y28)</f>
        <v>0</v>
      </c>
      <c r="Z19" s="175">
        <f>SUM(Z20:Z28)</f>
        <v>0</v>
      </c>
      <c r="AA19" s="175">
        <f>SUM(AA20:AA28)</f>
        <v>0</v>
      </c>
      <c r="AB19" s="175">
        <f>SUM(AB20:AB28)</f>
        <v>0</v>
      </c>
      <c r="AC19" s="175">
        <f>SUM(AC20:AC28)</f>
        <v>0</v>
      </c>
      <c r="AD19" s="207">
        <f t="shared" si="2"/>
        <v>10574</v>
      </c>
    </row>
    <row r="20" spans="1:30" s="39" customFormat="1" ht="15" customHeight="1" thickBot="1">
      <c r="A20" s="9" t="s">
        <v>70</v>
      </c>
      <c r="B20" s="32"/>
      <c r="C20" s="33"/>
      <c r="D20" s="40" t="s">
        <v>71</v>
      </c>
      <c r="E20" s="43" t="s">
        <v>72</v>
      </c>
      <c r="F20" s="43"/>
      <c r="G20" s="43"/>
      <c r="H20" s="55"/>
      <c r="I20" s="37"/>
      <c r="J20" s="171"/>
      <c r="K20" s="171"/>
      <c r="L20" s="171"/>
      <c r="M20" s="171"/>
      <c r="N20" s="171"/>
      <c r="O20" s="171"/>
      <c r="P20" s="171"/>
      <c r="Q20" s="9" t="s">
        <v>251</v>
      </c>
      <c r="R20" s="32"/>
      <c r="S20" s="33"/>
      <c r="T20" s="40" t="s">
        <v>71</v>
      </c>
      <c r="U20" s="43" t="s">
        <v>72</v>
      </c>
      <c r="V20" s="43"/>
      <c r="W20" s="43"/>
      <c r="X20" s="177"/>
      <c r="Y20" s="171"/>
      <c r="Z20" s="171"/>
      <c r="AA20" s="171"/>
      <c r="AB20" s="171"/>
      <c r="AC20" s="171"/>
      <c r="AD20" s="171">
        <f t="shared" si="2"/>
        <v>0</v>
      </c>
    </row>
    <row r="21" spans="1:30" s="39" customFormat="1" ht="15" customHeight="1" thickBot="1">
      <c r="A21" s="9" t="s">
        <v>73</v>
      </c>
      <c r="B21" s="32"/>
      <c r="C21" s="33"/>
      <c r="D21" s="40" t="s">
        <v>74</v>
      </c>
      <c r="E21" s="43" t="s">
        <v>75</v>
      </c>
      <c r="F21" s="43"/>
      <c r="G21" s="43"/>
      <c r="H21" s="55"/>
      <c r="I21" s="37">
        <v>839</v>
      </c>
      <c r="J21" s="171"/>
      <c r="K21" s="171"/>
      <c r="L21" s="171"/>
      <c r="M21" s="171">
        <v>432</v>
      </c>
      <c r="N21" s="171"/>
      <c r="O21" s="171"/>
      <c r="P21" s="171"/>
      <c r="Q21" s="9" t="s">
        <v>252</v>
      </c>
      <c r="R21" s="32"/>
      <c r="S21" s="33"/>
      <c r="T21" s="40" t="s">
        <v>74</v>
      </c>
      <c r="U21" s="43" t="s">
        <v>75</v>
      </c>
      <c r="V21" s="43"/>
      <c r="W21" s="43"/>
      <c r="X21" s="177"/>
      <c r="Y21" s="171"/>
      <c r="Z21" s="171"/>
      <c r="AA21" s="171"/>
      <c r="AB21" s="171"/>
      <c r="AC21" s="171"/>
      <c r="AD21" s="171">
        <f t="shared" si="2"/>
        <v>1271</v>
      </c>
    </row>
    <row r="22" spans="1:30" s="39" customFormat="1" ht="15" customHeight="1" thickBot="1">
      <c r="A22" s="9" t="s">
        <v>76</v>
      </c>
      <c r="B22" s="32"/>
      <c r="C22" s="33"/>
      <c r="D22" s="40" t="s">
        <v>77</v>
      </c>
      <c r="E22" s="55" t="s">
        <v>78</v>
      </c>
      <c r="F22" s="55"/>
      <c r="G22" s="55"/>
      <c r="H22" s="55"/>
      <c r="I22" s="37">
        <v>7087</v>
      </c>
      <c r="J22" s="171"/>
      <c r="K22" s="171"/>
      <c r="L22" s="171"/>
      <c r="M22" s="171"/>
      <c r="N22" s="171"/>
      <c r="O22" s="171"/>
      <c r="P22" s="171"/>
      <c r="Q22" s="9" t="s">
        <v>253</v>
      </c>
      <c r="R22" s="32"/>
      <c r="S22" s="33"/>
      <c r="T22" s="40" t="s">
        <v>77</v>
      </c>
      <c r="U22" s="55" t="s">
        <v>78</v>
      </c>
      <c r="V22" s="55"/>
      <c r="W22" s="55"/>
      <c r="X22" s="177"/>
      <c r="Y22" s="171"/>
      <c r="Z22" s="171"/>
      <c r="AA22" s="171"/>
      <c r="AB22" s="171"/>
      <c r="AC22" s="171"/>
      <c r="AD22" s="171">
        <f t="shared" si="2"/>
        <v>7087</v>
      </c>
    </row>
    <row r="23" spans="1:30" s="39" customFormat="1" ht="15" customHeight="1" thickBot="1">
      <c r="A23" s="9" t="s">
        <v>79</v>
      </c>
      <c r="B23" s="32"/>
      <c r="C23" s="33"/>
      <c r="D23" s="40" t="s">
        <v>80</v>
      </c>
      <c r="E23" s="55" t="s">
        <v>81</v>
      </c>
      <c r="F23" s="43"/>
      <c r="G23" s="43"/>
      <c r="H23" s="43"/>
      <c r="I23" s="37"/>
      <c r="J23" s="171"/>
      <c r="K23" s="171"/>
      <c r="L23" s="171"/>
      <c r="M23" s="171"/>
      <c r="N23" s="171"/>
      <c r="O23" s="171"/>
      <c r="P23" s="171"/>
      <c r="Q23" s="9" t="s">
        <v>255</v>
      </c>
      <c r="R23" s="32"/>
      <c r="S23" s="33"/>
      <c r="T23" s="40" t="s">
        <v>80</v>
      </c>
      <c r="U23" s="55" t="s">
        <v>81</v>
      </c>
      <c r="V23" s="43"/>
      <c r="W23" s="43"/>
      <c r="X23" s="173"/>
      <c r="Y23" s="171"/>
      <c r="Z23" s="171"/>
      <c r="AA23" s="171"/>
      <c r="AB23" s="171"/>
      <c r="AC23" s="171"/>
      <c r="AD23" s="171">
        <f t="shared" si="2"/>
        <v>0</v>
      </c>
    </row>
    <row r="24" spans="1:30" s="39" customFormat="1" ht="15" customHeight="1" thickBot="1">
      <c r="A24" s="9" t="s">
        <v>82</v>
      </c>
      <c r="B24" s="32"/>
      <c r="C24" s="33"/>
      <c r="D24" s="40" t="s">
        <v>83</v>
      </c>
      <c r="E24" s="55" t="s">
        <v>84</v>
      </c>
      <c r="F24" s="43"/>
      <c r="G24" s="43"/>
      <c r="H24" s="43"/>
      <c r="I24" s="37"/>
      <c r="J24" s="171"/>
      <c r="K24" s="171"/>
      <c r="L24" s="171"/>
      <c r="M24" s="171"/>
      <c r="N24" s="171"/>
      <c r="O24" s="171"/>
      <c r="P24" s="171"/>
      <c r="Q24" s="9" t="s">
        <v>257</v>
      </c>
      <c r="R24" s="32"/>
      <c r="S24" s="33"/>
      <c r="T24" s="40" t="s">
        <v>83</v>
      </c>
      <c r="U24" s="55" t="s">
        <v>84</v>
      </c>
      <c r="V24" s="43"/>
      <c r="W24" s="43"/>
      <c r="X24" s="173"/>
      <c r="Y24" s="171"/>
      <c r="Z24" s="171"/>
      <c r="AA24" s="171"/>
      <c r="AB24" s="171"/>
      <c r="AC24" s="171"/>
      <c r="AD24" s="171">
        <f t="shared" si="2"/>
        <v>0</v>
      </c>
    </row>
    <row r="25" spans="1:30" s="39" customFormat="1" ht="15" customHeight="1" thickBot="1">
      <c r="A25" s="9" t="s">
        <v>85</v>
      </c>
      <c r="B25" s="32"/>
      <c r="C25" s="33"/>
      <c r="D25" s="40" t="s">
        <v>86</v>
      </c>
      <c r="E25" s="55" t="s">
        <v>87</v>
      </c>
      <c r="F25" s="43"/>
      <c r="G25" s="43"/>
      <c r="H25" s="43"/>
      <c r="I25" s="37">
        <v>2099</v>
      </c>
      <c r="J25" s="171"/>
      <c r="K25" s="171"/>
      <c r="L25" s="171"/>
      <c r="M25" s="171">
        <v>117</v>
      </c>
      <c r="N25" s="171"/>
      <c r="O25" s="171"/>
      <c r="P25" s="171"/>
      <c r="Q25" s="9" t="s">
        <v>259</v>
      </c>
      <c r="R25" s="32"/>
      <c r="S25" s="33"/>
      <c r="T25" s="40" t="s">
        <v>86</v>
      </c>
      <c r="U25" s="55" t="s">
        <v>87</v>
      </c>
      <c r="V25" s="43"/>
      <c r="W25" s="43"/>
      <c r="X25" s="173"/>
      <c r="Y25" s="171"/>
      <c r="Z25" s="171"/>
      <c r="AA25" s="171"/>
      <c r="AB25" s="171"/>
      <c r="AC25" s="171"/>
      <c r="AD25" s="171">
        <f t="shared" si="2"/>
        <v>2216</v>
      </c>
    </row>
    <row r="26" spans="1:30" s="39" customFormat="1" ht="15" customHeight="1" thickBot="1">
      <c r="A26" s="9" t="s">
        <v>88</v>
      </c>
      <c r="B26" s="32"/>
      <c r="C26" s="33"/>
      <c r="D26" s="40" t="s">
        <v>89</v>
      </c>
      <c r="E26" s="55" t="s">
        <v>90</v>
      </c>
      <c r="F26" s="43"/>
      <c r="G26" s="43"/>
      <c r="H26" s="43"/>
      <c r="I26" s="37"/>
      <c r="J26" s="171"/>
      <c r="K26" s="171"/>
      <c r="L26" s="171"/>
      <c r="M26" s="171"/>
      <c r="N26" s="171"/>
      <c r="O26" s="171"/>
      <c r="P26" s="171"/>
      <c r="Q26" s="9" t="s">
        <v>261</v>
      </c>
      <c r="R26" s="32"/>
      <c r="S26" s="33"/>
      <c r="T26" s="40" t="s">
        <v>89</v>
      </c>
      <c r="U26" s="55" t="s">
        <v>90</v>
      </c>
      <c r="V26" s="43"/>
      <c r="W26" s="43"/>
      <c r="X26" s="173"/>
      <c r="Y26" s="171"/>
      <c r="Z26" s="171"/>
      <c r="AA26" s="171"/>
      <c r="AB26" s="171"/>
      <c r="AC26" s="171"/>
      <c r="AD26" s="171">
        <f t="shared" si="2"/>
        <v>0</v>
      </c>
    </row>
    <row r="27" spans="1:30" s="39" customFormat="1" ht="15" customHeight="1" thickBot="1">
      <c r="A27" s="9" t="s">
        <v>91</v>
      </c>
      <c r="B27" s="32"/>
      <c r="C27" s="33"/>
      <c r="D27" s="40" t="s">
        <v>92</v>
      </c>
      <c r="E27" s="55" t="s">
        <v>93</v>
      </c>
      <c r="F27" s="43"/>
      <c r="G27" s="43"/>
      <c r="H27" s="43"/>
      <c r="I27" s="37"/>
      <c r="J27" s="171"/>
      <c r="K27" s="171"/>
      <c r="L27" s="171"/>
      <c r="M27" s="171"/>
      <c r="N27" s="171"/>
      <c r="O27" s="171"/>
      <c r="P27" s="171"/>
      <c r="Q27" s="9" t="s">
        <v>262</v>
      </c>
      <c r="R27" s="32"/>
      <c r="S27" s="33"/>
      <c r="T27" s="40" t="s">
        <v>92</v>
      </c>
      <c r="U27" s="55" t="s">
        <v>93</v>
      </c>
      <c r="V27" s="43"/>
      <c r="W27" s="43"/>
      <c r="X27" s="173"/>
      <c r="Y27" s="171"/>
      <c r="Z27" s="171"/>
      <c r="AA27" s="171"/>
      <c r="AB27" s="171"/>
      <c r="AC27" s="171"/>
      <c r="AD27" s="171">
        <f t="shared" si="2"/>
        <v>0</v>
      </c>
    </row>
    <row r="28" spans="1:30" s="39" customFormat="1" ht="15" customHeight="1" thickBot="1">
      <c r="A28" s="9" t="s">
        <v>94</v>
      </c>
      <c r="B28" s="32"/>
      <c r="C28" s="33"/>
      <c r="D28" s="40" t="s">
        <v>95</v>
      </c>
      <c r="E28" s="55" t="s">
        <v>96</v>
      </c>
      <c r="F28" s="43"/>
      <c r="G28" s="43"/>
      <c r="H28" s="43"/>
      <c r="I28" s="37"/>
      <c r="J28" s="171"/>
      <c r="K28" s="171"/>
      <c r="L28" s="171"/>
      <c r="M28" s="171"/>
      <c r="N28" s="171"/>
      <c r="O28" s="171"/>
      <c r="P28" s="171"/>
      <c r="Q28" s="9" t="s">
        <v>263</v>
      </c>
      <c r="R28" s="32"/>
      <c r="S28" s="33"/>
      <c r="T28" s="40" t="s">
        <v>95</v>
      </c>
      <c r="U28" s="55" t="s">
        <v>96</v>
      </c>
      <c r="V28" s="43"/>
      <c r="W28" s="43"/>
      <c r="X28" s="173"/>
      <c r="Y28" s="171"/>
      <c r="Z28" s="171"/>
      <c r="AA28" s="171"/>
      <c r="AB28" s="171"/>
      <c r="AC28" s="171"/>
      <c r="AD28" s="171">
        <f t="shared" si="2"/>
        <v>0</v>
      </c>
    </row>
    <row r="29" spans="1:30" s="25" customFormat="1" ht="15" customHeight="1" thickBot="1">
      <c r="A29" s="9" t="s">
        <v>97</v>
      </c>
      <c r="B29" s="26"/>
      <c r="C29" s="27" t="s">
        <v>98</v>
      </c>
      <c r="D29" s="28" t="s">
        <v>99</v>
      </c>
      <c r="E29" s="29"/>
      <c r="F29" s="46"/>
      <c r="G29" s="46"/>
      <c r="H29" s="46"/>
      <c r="I29" s="47">
        <f>SUM(I30:I31)</f>
        <v>0</v>
      </c>
      <c r="J29" s="47">
        <f aca="true" t="shared" si="5" ref="J29:P29">SUM(J30:J31)</f>
        <v>0</v>
      </c>
      <c r="K29" s="47">
        <f t="shared" si="5"/>
        <v>0</v>
      </c>
      <c r="L29" s="47"/>
      <c r="M29" s="47">
        <f t="shared" si="5"/>
        <v>0</v>
      </c>
      <c r="N29" s="47">
        <f t="shared" si="5"/>
        <v>0</v>
      </c>
      <c r="O29" s="47">
        <f>SUM(O30:O31)</f>
        <v>0</v>
      </c>
      <c r="P29" s="47">
        <f t="shared" si="5"/>
        <v>0</v>
      </c>
      <c r="Q29" s="9" t="s">
        <v>508</v>
      </c>
      <c r="R29" s="26"/>
      <c r="S29" s="27" t="s">
        <v>98</v>
      </c>
      <c r="T29" s="28" t="s">
        <v>99</v>
      </c>
      <c r="U29" s="29"/>
      <c r="V29" s="46"/>
      <c r="W29" s="46"/>
      <c r="X29" s="174"/>
      <c r="Y29" s="47">
        <f>SUM(Y30:Y31)</f>
        <v>0</v>
      </c>
      <c r="Z29" s="175">
        <f>SUM(Z30:Z31)</f>
        <v>0</v>
      </c>
      <c r="AA29" s="175">
        <f>SUM(AA30:AA31)</f>
        <v>0</v>
      </c>
      <c r="AB29" s="175">
        <f>SUM(AB30:AB31)</f>
        <v>0</v>
      </c>
      <c r="AC29" s="175">
        <f>SUM(AC30:AC31)</f>
        <v>0</v>
      </c>
      <c r="AD29" s="207">
        <f t="shared" si="2"/>
        <v>0</v>
      </c>
    </row>
    <row r="30" spans="1:30" s="60" customFormat="1" ht="15" customHeight="1" thickBot="1">
      <c r="A30" s="9" t="s">
        <v>100</v>
      </c>
      <c r="B30" s="56"/>
      <c r="C30" s="57"/>
      <c r="D30" s="34" t="s">
        <v>101</v>
      </c>
      <c r="E30" s="55" t="s">
        <v>102</v>
      </c>
      <c r="F30" s="58"/>
      <c r="G30" s="59"/>
      <c r="H30" s="59"/>
      <c r="I30" s="37"/>
      <c r="J30" s="171"/>
      <c r="K30" s="171"/>
      <c r="L30" s="171"/>
      <c r="M30" s="171"/>
      <c r="N30" s="171"/>
      <c r="O30" s="171"/>
      <c r="P30" s="171"/>
      <c r="Q30" s="9" t="s">
        <v>514</v>
      </c>
      <c r="R30" s="56"/>
      <c r="S30" s="57"/>
      <c r="T30" s="34" t="s">
        <v>101</v>
      </c>
      <c r="U30" s="55" t="s">
        <v>102</v>
      </c>
      <c r="V30" s="58"/>
      <c r="W30" s="59"/>
      <c r="X30" s="178"/>
      <c r="Y30" s="171"/>
      <c r="Z30" s="171"/>
      <c r="AA30" s="171"/>
      <c r="AB30" s="171"/>
      <c r="AC30" s="171"/>
      <c r="AD30" s="171">
        <f t="shared" si="2"/>
        <v>0</v>
      </c>
    </row>
    <row r="31" spans="1:30" s="60" customFormat="1" ht="15" customHeight="1" thickBot="1">
      <c r="A31" s="9" t="s">
        <v>103</v>
      </c>
      <c r="B31" s="56"/>
      <c r="C31" s="57"/>
      <c r="D31" s="34" t="s">
        <v>104</v>
      </c>
      <c r="E31" s="55" t="s">
        <v>105</v>
      </c>
      <c r="F31" s="58"/>
      <c r="G31" s="59"/>
      <c r="H31" s="59"/>
      <c r="I31" s="37"/>
      <c r="J31" s="171"/>
      <c r="K31" s="171"/>
      <c r="L31" s="171"/>
      <c r="M31" s="171"/>
      <c r="N31" s="171"/>
      <c r="O31" s="171"/>
      <c r="P31" s="171"/>
      <c r="Q31" s="9" t="s">
        <v>520</v>
      </c>
      <c r="R31" s="56"/>
      <c r="S31" s="57"/>
      <c r="T31" s="34" t="s">
        <v>104</v>
      </c>
      <c r="U31" s="55" t="s">
        <v>105</v>
      </c>
      <c r="V31" s="58"/>
      <c r="W31" s="59"/>
      <c r="X31" s="178"/>
      <c r="Y31" s="171"/>
      <c r="Z31" s="171"/>
      <c r="AA31" s="171"/>
      <c r="AB31" s="171"/>
      <c r="AC31" s="171"/>
      <c r="AD31" s="171">
        <f t="shared" si="2"/>
        <v>0</v>
      </c>
    </row>
    <row r="32" spans="1:30" s="25" customFormat="1" ht="15" customHeight="1" thickBot="1">
      <c r="A32" s="9" t="s">
        <v>106</v>
      </c>
      <c r="B32" s="20" t="s">
        <v>107</v>
      </c>
      <c r="C32" s="21" t="s">
        <v>108</v>
      </c>
      <c r="D32" s="21"/>
      <c r="E32" s="21"/>
      <c r="F32" s="21"/>
      <c r="G32" s="21"/>
      <c r="H32" s="21"/>
      <c r="I32" s="23">
        <f>SUM(I33,I36,I39)</f>
        <v>0</v>
      </c>
      <c r="J32" s="23">
        <f aca="true" t="shared" si="6" ref="J32:P32">SUM(J33,J36,J39)</f>
        <v>0</v>
      </c>
      <c r="K32" s="23">
        <f t="shared" si="6"/>
        <v>0</v>
      </c>
      <c r="L32" s="23">
        <f t="shared" si="6"/>
        <v>0</v>
      </c>
      <c r="M32" s="23">
        <f t="shared" si="6"/>
        <v>0</v>
      </c>
      <c r="N32" s="23">
        <f t="shared" si="6"/>
        <v>0</v>
      </c>
      <c r="O32" s="23">
        <f>SUM(O33,O36,O39)</f>
        <v>0</v>
      </c>
      <c r="P32" s="23">
        <f t="shared" si="6"/>
        <v>0</v>
      </c>
      <c r="Q32" s="9" t="s">
        <v>526</v>
      </c>
      <c r="R32" s="20" t="s">
        <v>107</v>
      </c>
      <c r="S32" s="21" t="s">
        <v>108</v>
      </c>
      <c r="T32" s="21"/>
      <c r="U32" s="21"/>
      <c r="V32" s="21"/>
      <c r="W32" s="21"/>
      <c r="X32" s="179"/>
      <c r="Y32" s="23">
        <f>SUM(Y33,Y36,Y39)</f>
        <v>0</v>
      </c>
      <c r="Z32" s="168">
        <f>SUM(Z33,Z36,Z39)</f>
        <v>0</v>
      </c>
      <c r="AA32" s="168">
        <f>SUM(AA33,AA36,AA39)</f>
        <v>0</v>
      </c>
      <c r="AB32" s="168">
        <f>SUM(AB33,AB36,AB39)</f>
        <v>0</v>
      </c>
      <c r="AC32" s="168">
        <f>SUM(AC33,AC36,AC39)</f>
        <v>0</v>
      </c>
      <c r="AD32" s="205">
        <f t="shared" si="2"/>
        <v>0</v>
      </c>
    </row>
    <row r="33" spans="1:30" s="25" customFormat="1" ht="15" customHeight="1" thickBot="1">
      <c r="A33" s="9" t="s">
        <v>109</v>
      </c>
      <c r="B33" s="26"/>
      <c r="C33" s="61" t="s">
        <v>110</v>
      </c>
      <c r="D33" s="62" t="s">
        <v>111</v>
      </c>
      <c r="E33" s="28"/>
      <c r="F33" s="29"/>
      <c r="G33" s="29"/>
      <c r="H33" s="29"/>
      <c r="I33" s="30">
        <f>SUM(I34:I35)</f>
        <v>0</v>
      </c>
      <c r="J33" s="30">
        <f aca="true" t="shared" si="7" ref="J33:P33">SUM(J34:J35)</f>
        <v>0</v>
      </c>
      <c r="K33" s="30">
        <f t="shared" si="7"/>
        <v>0</v>
      </c>
      <c r="L33" s="30"/>
      <c r="M33" s="30">
        <f t="shared" si="7"/>
        <v>0</v>
      </c>
      <c r="N33" s="30">
        <f t="shared" si="7"/>
        <v>0</v>
      </c>
      <c r="O33" s="30">
        <f>SUM(O34:O35)</f>
        <v>0</v>
      </c>
      <c r="P33" s="30">
        <f t="shared" si="7"/>
        <v>0</v>
      </c>
      <c r="Q33" s="9" t="s">
        <v>532</v>
      </c>
      <c r="R33" s="26"/>
      <c r="S33" s="61" t="s">
        <v>110</v>
      </c>
      <c r="T33" s="62" t="s">
        <v>111</v>
      </c>
      <c r="U33" s="28"/>
      <c r="V33" s="29"/>
      <c r="W33" s="29"/>
      <c r="X33" s="169"/>
      <c r="Y33" s="30">
        <f>SUM(Y34:Y35)</f>
        <v>0</v>
      </c>
      <c r="Z33" s="170">
        <f>SUM(Z34:Z35)</f>
        <v>0</v>
      </c>
      <c r="AA33" s="170">
        <f>SUM(AA34:AA35)</f>
        <v>0</v>
      </c>
      <c r="AB33" s="170">
        <f>SUM(AB34:AB35)</f>
        <v>0</v>
      </c>
      <c r="AC33" s="170">
        <f>SUM(AC34:AC35)</f>
        <v>0</v>
      </c>
      <c r="AD33" s="206">
        <f t="shared" si="2"/>
        <v>0</v>
      </c>
    </row>
    <row r="34" spans="1:30" s="39" customFormat="1" ht="15" customHeight="1" thickBot="1">
      <c r="A34" s="9" t="s">
        <v>112</v>
      </c>
      <c r="B34" s="32"/>
      <c r="C34" s="33"/>
      <c r="D34" s="34" t="s">
        <v>113</v>
      </c>
      <c r="E34" s="43" t="s">
        <v>114</v>
      </c>
      <c r="F34" s="43"/>
      <c r="G34" s="43"/>
      <c r="H34" s="43"/>
      <c r="I34" s="37"/>
      <c r="J34" s="171"/>
      <c r="K34" s="171"/>
      <c r="L34" s="171"/>
      <c r="M34" s="171"/>
      <c r="N34" s="171"/>
      <c r="O34" s="171"/>
      <c r="P34" s="171"/>
      <c r="Q34" s="9" t="s">
        <v>538</v>
      </c>
      <c r="R34" s="32"/>
      <c r="S34" s="33"/>
      <c r="T34" s="34" t="s">
        <v>113</v>
      </c>
      <c r="U34" s="43" t="s">
        <v>114</v>
      </c>
      <c r="V34" s="43"/>
      <c r="W34" s="43"/>
      <c r="X34" s="173"/>
      <c r="Y34" s="171"/>
      <c r="Z34" s="171"/>
      <c r="AA34" s="171"/>
      <c r="AB34" s="171"/>
      <c r="AC34" s="171"/>
      <c r="AD34" s="171">
        <f t="shared" si="2"/>
        <v>0</v>
      </c>
    </row>
    <row r="35" spans="1:30" s="39" customFormat="1" ht="15" customHeight="1" thickBot="1">
      <c r="A35" s="9" t="s">
        <v>115</v>
      </c>
      <c r="B35" s="32"/>
      <c r="C35" s="34"/>
      <c r="D35" s="34" t="s">
        <v>116</v>
      </c>
      <c r="E35" s="43" t="s">
        <v>117</v>
      </c>
      <c r="F35" s="44"/>
      <c r="G35" s="44"/>
      <c r="H35" s="43"/>
      <c r="I35" s="37"/>
      <c r="J35" s="171"/>
      <c r="K35" s="171"/>
      <c r="L35" s="171"/>
      <c r="M35" s="171"/>
      <c r="N35" s="171"/>
      <c r="O35" s="171"/>
      <c r="P35" s="171"/>
      <c r="Q35" s="9" t="s">
        <v>544</v>
      </c>
      <c r="R35" s="32"/>
      <c r="S35" s="34"/>
      <c r="T35" s="34" t="s">
        <v>116</v>
      </c>
      <c r="U35" s="43" t="s">
        <v>117</v>
      </c>
      <c r="V35" s="44"/>
      <c r="W35" s="44"/>
      <c r="X35" s="173"/>
      <c r="Y35" s="171"/>
      <c r="Z35" s="171"/>
      <c r="AA35" s="171"/>
      <c r="AB35" s="171"/>
      <c r="AC35" s="171"/>
      <c r="AD35" s="171">
        <f t="shared" si="2"/>
        <v>0</v>
      </c>
    </row>
    <row r="36" spans="1:30" s="25" customFormat="1" ht="15" customHeight="1" thickBot="1">
      <c r="A36" s="9" t="s">
        <v>118</v>
      </c>
      <c r="B36" s="26"/>
      <c r="C36" s="61" t="s">
        <v>119</v>
      </c>
      <c r="D36" s="63" t="s">
        <v>108</v>
      </c>
      <c r="E36" s="45"/>
      <c r="F36" s="46"/>
      <c r="G36" s="46"/>
      <c r="H36" s="46"/>
      <c r="I36" s="47">
        <f>SUM(I37:I38)</f>
        <v>0</v>
      </c>
      <c r="J36" s="47">
        <f aca="true" t="shared" si="8" ref="J36:P36">SUM(J37:J38)</f>
        <v>0</v>
      </c>
      <c r="K36" s="47">
        <f t="shared" si="8"/>
        <v>0</v>
      </c>
      <c r="L36" s="47"/>
      <c r="M36" s="47">
        <f t="shared" si="8"/>
        <v>0</v>
      </c>
      <c r="N36" s="47">
        <f t="shared" si="8"/>
        <v>0</v>
      </c>
      <c r="O36" s="47">
        <f>SUM(O37:O38)</f>
        <v>0</v>
      </c>
      <c r="P36" s="47">
        <f t="shared" si="8"/>
        <v>0</v>
      </c>
      <c r="Q36" s="9" t="s">
        <v>550</v>
      </c>
      <c r="R36" s="26"/>
      <c r="S36" s="61" t="s">
        <v>119</v>
      </c>
      <c r="T36" s="63" t="s">
        <v>108</v>
      </c>
      <c r="U36" s="45"/>
      <c r="V36" s="46"/>
      <c r="W36" s="46"/>
      <c r="X36" s="174"/>
      <c r="Y36" s="47">
        <f>SUM(Y37:Y38)</f>
        <v>0</v>
      </c>
      <c r="Z36" s="175">
        <f>SUM(Z37:Z38)</f>
        <v>0</v>
      </c>
      <c r="AA36" s="175">
        <f>SUM(AA37:AA38)</f>
        <v>0</v>
      </c>
      <c r="AB36" s="175">
        <f>SUM(AB37:AB38)</f>
        <v>0</v>
      </c>
      <c r="AC36" s="175">
        <f>SUM(AC37:AC38)</f>
        <v>0</v>
      </c>
      <c r="AD36" s="207">
        <f t="shared" si="2"/>
        <v>0</v>
      </c>
    </row>
    <row r="37" spans="1:30" s="39" customFormat="1" ht="15" customHeight="1" thickBot="1">
      <c r="A37" s="9" t="s">
        <v>120</v>
      </c>
      <c r="B37" s="32"/>
      <c r="C37" s="33"/>
      <c r="D37" s="34" t="s">
        <v>121</v>
      </c>
      <c r="E37" s="43" t="s">
        <v>122</v>
      </c>
      <c r="F37" s="43"/>
      <c r="G37" s="43"/>
      <c r="H37" s="43"/>
      <c r="I37" s="37"/>
      <c r="J37" s="171"/>
      <c r="K37" s="171"/>
      <c r="L37" s="171"/>
      <c r="M37" s="171"/>
      <c r="N37" s="171"/>
      <c r="O37" s="171"/>
      <c r="P37" s="171"/>
      <c r="Q37" s="9" t="s">
        <v>556</v>
      </c>
      <c r="R37" s="32"/>
      <c r="S37" s="33"/>
      <c r="T37" s="34" t="s">
        <v>121</v>
      </c>
      <c r="U37" s="43" t="s">
        <v>122</v>
      </c>
      <c r="V37" s="43"/>
      <c r="W37" s="43"/>
      <c r="X37" s="173"/>
      <c r="Y37" s="171"/>
      <c r="Z37" s="171"/>
      <c r="AA37" s="171"/>
      <c r="AB37" s="171"/>
      <c r="AC37" s="171"/>
      <c r="AD37" s="171">
        <f t="shared" si="2"/>
        <v>0</v>
      </c>
    </row>
    <row r="38" spans="1:30" s="39" customFormat="1" ht="15" customHeight="1" thickBot="1">
      <c r="A38" s="9" t="s">
        <v>123</v>
      </c>
      <c r="B38" s="32"/>
      <c r="C38" s="33"/>
      <c r="D38" s="34" t="s">
        <v>124</v>
      </c>
      <c r="E38" s="43" t="s">
        <v>125</v>
      </c>
      <c r="F38" s="55"/>
      <c r="G38" s="55"/>
      <c r="H38" s="55"/>
      <c r="I38" s="37"/>
      <c r="J38" s="171"/>
      <c r="K38" s="171"/>
      <c r="L38" s="171"/>
      <c r="M38" s="171"/>
      <c r="N38" s="171"/>
      <c r="O38" s="171"/>
      <c r="P38" s="171"/>
      <c r="Q38" s="9" t="s">
        <v>562</v>
      </c>
      <c r="R38" s="32"/>
      <c r="S38" s="33"/>
      <c r="T38" s="34" t="s">
        <v>124</v>
      </c>
      <c r="U38" s="43" t="s">
        <v>125</v>
      </c>
      <c r="V38" s="55"/>
      <c r="W38" s="55"/>
      <c r="X38" s="177"/>
      <c r="Y38" s="171"/>
      <c r="Z38" s="171"/>
      <c r="AA38" s="171"/>
      <c r="AB38" s="171"/>
      <c r="AC38" s="171"/>
      <c r="AD38" s="171">
        <f t="shared" si="2"/>
        <v>0</v>
      </c>
    </row>
    <row r="39" spans="1:30" s="25" customFormat="1" ht="15" customHeight="1" thickBot="1">
      <c r="A39" s="9" t="s">
        <v>126</v>
      </c>
      <c r="B39" s="26"/>
      <c r="C39" s="61" t="s">
        <v>127</v>
      </c>
      <c r="D39" s="28" t="s">
        <v>128</v>
      </c>
      <c r="E39" s="64"/>
      <c r="F39" s="29"/>
      <c r="G39" s="29"/>
      <c r="H39" s="29"/>
      <c r="I39" s="30">
        <f>SUM(I40)</f>
        <v>0</v>
      </c>
      <c r="J39" s="30">
        <f aca="true" t="shared" si="9" ref="J39:P39">SUM(J40)</f>
        <v>0</v>
      </c>
      <c r="K39" s="30">
        <f t="shared" si="9"/>
        <v>0</v>
      </c>
      <c r="L39" s="30"/>
      <c r="M39" s="30">
        <f t="shared" si="9"/>
        <v>0</v>
      </c>
      <c r="N39" s="30">
        <f t="shared" si="9"/>
        <v>0</v>
      </c>
      <c r="O39" s="30">
        <f t="shared" si="9"/>
        <v>0</v>
      </c>
      <c r="P39" s="30">
        <f t="shared" si="9"/>
        <v>0</v>
      </c>
      <c r="Q39" s="9" t="s">
        <v>568</v>
      </c>
      <c r="R39" s="26"/>
      <c r="S39" s="61" t="s">
        <v>127</v>
      </c>
      <c r="T39" s="28" t="s">
        <v>128</v>
      </c>
      <c r="U39" s="64"/>
      <c r="V39" s="29"/>
      <c r="W39" s="29"/>
      <c r="X39" s="169"/>
      <c r="Y39" s="30">
        <f>SUM(Y40)</f>
        <v>0</v>
      </c>
      <c r="Z39" s="170">
        <f>SUM(Z40)</f>
        <v>0</v>
      </c>
      <c r="AA39" s="170">
        <f>SUM(AA40)</f>
        <v>0</v>
      </c>
      <c r="AB39" s="170">
        <f>SUM(AB40)</f>
        <v>0</v>
      </c>
      <c r="AC39" s="170">
        <f>SUM(AC40)</f>
        <v>0</v>
      </c>
      <c r="AD39" s="206">
        <f t="shared" si="2"/>
        <v>0</v>
      </c>
    </row>
    <row r="40" spans="1:30" s="39" customFormat="1" ht="15" customHeight="1" thickBot="1">
      <c r="A40" s="9" t="s">
        <v>129</v>
      </c>
      <c r="B40" s="32"/>
      <c r="C40" s="33"/>
      <c r="D40" s="34" t="s">
        <v>130</v>
      </c>
      <c r="E40" s="55" t="s">
        <v>131</v>
      </c>
      <c r="F40" s="55"/>
      <c r="G40" s="55"/>
      <c r="H40" s="55"/>
      <c r="I40" s="65"/>
      <c r="J40" s="180"/>
      <c r="K40" s="180"/>
      <c r="L40" s="180"/>
      <c r="M40" s="180"/>
      <c r="N40" s="180"/>
      <c r="O40" s="180"/>
      <c r="P40" s="180"/>
      <c r="Q40" s="9" t="s">
        <v>574</v>
      </c>
      <c r="R40" s="32"/>
      <c r="S40" s="33"/>
      <c r="T40" s="34" t="s">
        <v>130</v>
      </c>
      <c r="U40" s="55" t="s">
        <v>131</v>
      </c>
      <c r="V40" s="55"/>
      <c r="W40" s="55"/>
      <c r="X40" s="177"/>
      <c r="Y40" s="180"/>
      <c r="Z40" s="180"/>
      <c r="AA40" s="180"/>
      <c r="AB40" s="180"/>
      <c r="AC40" s="180"/>
      <c r="AD40" s="180">
        <f t="shared" si="2"/>
        <v>0</v>
      </c>
    </row>
    <row r="41" spans="1:30" s="25" customFormat="1" ht="30" customHeight="1" thickBot="1">
      <c r="A41" s="9" t="s">
        <v>132</v>
      </c>
      <c r="B41" s="67" t="s">
        <v>826</v>
      </c>
      <c r="C41" s="68"/>
      <c r="D41" s="68"/>
      <c r="E41" s="68"/>
      <c r="F41" s="68"/>
      <c r="G41" s="68"/>
      <c r="H41" s="68"/>
      <c r="I41" s="69">
        <f>SUM(I7,I32)</f>
        <v>10025</v>
      </c>
      <c r="J41" s="69">
        <f aca="true" t="shared" si="10" ref="J41:P41">SUM(J7,J32)</f>
        <v>0</v>
      </c>
      <c r="K41" s="69">
        <f t="shared" si="10"/>
        <v>14408</v>
      </c>
      <c r="L41" s="69">
        <f t="shared" si="10"/>
        <v>7616</v>
      </c>
      <c r="M41" s="69">
        <f t="shared" si="10"/>
        <v>549</v>
      </c>
      <c r="N41" s="69">
        <f t="shared" si="10"/>
        <v>0</v>
      </c>
      <c r="O41" s="69">
        <f>SUM(O7,O32)</f>
        <v>150</v>
      </c>
      <c r="P41" s="69">
        <f t="shared" si="10"/>
        <v>0</v>
      </c>
      <c r="Q41" s="9" t="s">
        <v>580</v>
      </c>
      <c r="R41" s="67" t="s">
        <v>133</v>
      </c>
      <c r="S41" s="68"/>
      <c r="T41" s="68"/>
      <c r="U41" s="68"/>
      <c r="V41" s="68"/>
      <c r="W41" s="68"/>
      <c r="X41" s="181"/>
      <c r="Y41" s="69">
        <f>SUM(Y7,Y32)</f>
        <v>0</v>
      </c>
      <c r="Z41" s="182">
        <f>SUM(Z7,Z32)</f>
        <v>0</v>
      </c>
      <c r="AA41" s="182">
        <f>SUM(AA7,AA32)</f>
        <v>0</v>
      </c>
      <c r="AB41" s="182">
        <f>SUM(AB7,AB32)</f>
        <v>0</v>
      </c>
      <c r="AC41" s="182">
        <f>SUM(AC7,AC32)</f>
        <v>0</v>
      </c>
      <c r="AD41" s="208">
        <f t="shared" si="2"/>
        <v>32748</v>
      </c>
    </row>
    <row r="42" spans="1:30" s="72" customFormat="1" ht="15" customHeight="1" thickBot="1">
      <c r="A42" s="9" t="s">
        <v>134</v>
      </c>
      <c r="B42" s="20" t="s">
        <v>135</v>
      </c>
      <c r="C42" s="71" t="s">
        <v>136</v>
      </c>
      <c r="D42" s="71"/>
      <c r="E42" s="71"/>
      <c r="F42" s="71"/>
      <c r="G42" s="71"/>
      <c r="H42" s="71"/>
      <c r="I42" s="23">
        <f>SUM(I43,I45,I48)</f>
        <v>0</v>
      </c>
      <c r="J42" s="23">
        <f aca="true" t="shared" si="11" ref="J42:P42">SUM(J43,J45,J48)</f>
        <v>0</v>
      </c>
      <c r="K42" s="23">
        <f t="shared" si="11"/>
        <v>0</v>
      </c>
      <c r="L42" s="23"/>
      <c r="M42" s="23">
        <f t="shared" si="11"/>
        <v>0</v>
      </c>
      <c r="N42" s="23">
        <f t="shared" si="11"/>
        <v>467378</v>
      </c>
      <c r="O42" s="23">
        <f>SUM(O43,O45,O48)</f>
        <v>0</v>
      </c>
      <c r="P42" s="23">
        <f t="shared" si="11"/>
        <v>0</v>
      </c>
      <c r="Q42" s="9" t="s">
        <v>587</v>
      </c>
      <c r="R42" s="20" t="s">
        <v>135</v>
      </c>
      <c r="S42" s="71" t="s">
        <v>136</v>
      </c>
      <c r="T42" s="71"/>
      <c r="U42" s="71"/>
      <c r="V42" s="71"/>
      <c r="W42" s="71"/>
      <c r="X42" s="183"/>
      <c r="Y42" s="23">
        <f>SUM(Y43,Y45,Y48)</f>
        <v>0</v>
      </c>
      <c r="Z42" s="168">
        <f>SUM(Z43,Z45,Z48)</f>
        <v>0</v>
      </c>
      <c r="AA42" s="168">
        <f>SUM(AA43,AA45,AA48)</f>
        <v>0</v>
      </c>
      <c r="AB42" s="168">
        <f>SUM(AB43,AB45,AB48)</f>
        <v>0</v>
      </c>
      <c r="AC42" s="168">
        <f>SUM(AC43,AC45,AC48)</f>
        <v>0</v>
      </c>
      <c r="AD42" s="205">
        <f t="shared" si="2"/>
        <v>467378</v>
      </c>
    </row>
    <row r="43" spans="1:30" s="72" customFormat="1" ht="15" customHeight="1" thickBot="1">
      <c r="A43" s="9" t="s">
        <v>137</v>
      </c>
      <c r="B43" s="73"/>
      <c r="C43" s="27" t="s">
        <v>138</v>
      </c>
      <c r="D43" s="45" t="s">
        <v>139</v>
      </c>
      <c r="E43" s="45"/>
      <c r="F43" s="45"/>
      <c r="G43" s="45"/>
      <c r="H43" s="45"/>
      <c r="I43" s="47">
        <f>SUM(I44)</f>
        <v>0</v>
      </c>
      <c r="J43" s="47">
        <f aca="true" t="shared" si="12" ref="J43:P43">SUM(J44)</f>
        <v>0</v>
      </c>
      <c r="K43" s="47">
        <f t="shared" si="12"/>
        <v>0</v>
      </c>
      <c r="L43" s="47"/>
      <c r="M43" s="47">
        <f t="shared" si="12"/>
        <v>0</v>
      </c>
      <c r="N43" s="47">
        <f t="shared" si="12"/>
        <v>0</v>
      </c>
      <c r="O43" s="47">
        <f t="shared" si="12"/>
        <v>0</v>
      </c>
      <c r="P43" s="47">
        <f t="shared" si="12"/>
        <v>0</v>
      </c>
      <c r="Q43" s="9" t="s">
        <v>593</v>
      </c>
      <c r="R43" s="73"/>
      <c r="S43" s="27" t="s">
        <v>138</v>
      </c>
      <c r="T43" s="45" t="s">
        <v>139</v>
      </c>
      <c r="U43" s="45"/>
      <c r="V43" s="45"/>
      <c r="W43" s="45"/>
      <c r="X43" s="184"/>
      <c r="Y43" s="47">
        <f>SUM(Y44)</f>
        <v>0</v>
      </c>
      <c r="Z43" s="175">
        <f>SUM(Z44)</f>
        <v>0</v>
      </c>
      <c r="AA43" s="175">
        <f>SUM(AA44)</f>
        <v>0</v>
      </c>
      <c r="AB43" s="175">
        <f>SUM(AB44)</f>
        <v>0</v>
      </c>
      <c r="AC43" s="175">
        <f>SUM(AC44)</f>
        <v>0</v>
      </c>
      <c r="AD43" s="207">
        <f t="shared" si="2"/>
        <v>0</v>
      </c>
    </row>
    <row r="44" spans="1:30" s="39" customFormat="1" ht="15" customHeight="1" thickBot="1">
      <c r="A44" s="9" t="s">
        <v>140</v>
      </c>
      <c r="B44" s="32"/>
      <c r="C44" s="34"/>
      <c r="D44" s="40" t="s">
        <v>141</v>
      </c>
      <c r="E44" s="43" t="s">
        <v>142</v>
      </c>
      <c r="F44" s="43"/>
      <c r="G44" s="43"/>
      <c r="H44" s="43"/>
      <c r="I44" s="37"/>
      <c r="J44" s="171"/>
      <c r="K44" s="171"/>
      <c r="L44" s="171"/>
      <c r="M44" s="171"/>
      <c r="N44" s="171"/>
      <c r="O44" s="171"/>
      <c r="P44" s="171"/>
      <c r="Q44" s="9" t="s">
        <v>599</v>
      </c>
      <c r="R44" s="32"/>
      <c r="S44" s="34"/>
      <c r="T44" s="40" t="s">
        <v>141</v>
      </c>
      <c r="U44" s="43" t="s">
        <v>142</v>
      </c>
      <c r="V44" s="43"/>
      <c r="W44" s="43"/>
      <c r="X44" s="173"/>
      <c r="Y44" s="171"/>
      <c r="Z44" s="171"/>
      <c r="AA44" s="171"/>
      <c r="AB44" s="171"/>
      <c r="AC44" s="171"/>
      <c r="AD44" s="171">
        <f t="shared" si="2"/>
        <v>0</v>
      </c>
    </row>
    <row r="45" spans="1:30" s="25" customFormat="1" ht="15" customHeight="1" thickBot="1">
      <c r="A45" s="9" t="s">
        <v>143</v>
      </c>
      <c r="B45" s="26"/>
      <c r="C45" s="27" t="s">
        <v>144</v>
      </c>
      <c r="D45" s="45" t="s">
        <v>145</v>
      </c>
      <c r="E45" s="45"/>
      <c r="F45" s="45"/>
      <c r="G45" s="45"/>
      <c r="H45" s="29"/>
      <c r="I45" s="47">
        <f>SUM(I46:I47)</f>
        <v>0</v>
      </c>
      <c r="J45" s="47">
        <f aca="true" t="shared" si="13" ref="J45:P45">SUM(J46:J47)</f>
        <v>0</v>
      </c>
      <c r="K45" s="47">
        <f t="shared" si="13"/>
        <v>0</v>
      </c>
      <c r="L45" s="47"/>
      <c r="M45" s="47">
        <f t="shared" si="13"/>
        <v>0</v>
      </c>
      <c r="N45" s="47">
        <f t="shared" si="13"/>
        <v>43081</v>
      </c>
      <c r="O45" s="47">
        <f>SUM(O46:O47)</f>
        <v>0</v>
      </c>
      <c r="P45" s="47">
        <f t="shared" si="13"/>
        <v>0</v>
      </c>
      <c r="Q45" s="9" t="s">
        <v>605</v>
      </c>
      <c r="R45" s="26"/>
      <c r="S45" s="27" t="s">
        <v>144</v>
      </c>
      <c r="T45" s="45" t="s">
        <v>145</v>
      </c>
      <c r="U45" s="45"/>
      <c r="V45" s="45"/>
      <c r="W45" s="45"/>
      <c r="X45" s="169"/>
      <c r="Y45" s="47">
        <f>SUM(Y46:Y47)</f>
        <v>0</v>
      </c>
      <c r="Z45" s="175">
        <f>SUM(Z46:Z47)</f>
        <v>0</v>
      </c>
      <c r="AA45" s="175">
        <f>SUM(AA46:AA47)</f>
        <v>0</v>
      </c>
      <c r="AB45" s="175">
        <f>SUM(AB46:AB47)</f>
        <v>0</v>
      </c>
      <c r="AC45" s="175">
        <f>SUM(AC46:AC47)</f>
        <v>0</v>
      </c>
      <c r="AD45" s="207">
        <f t="shared" si="2"/>
        <v>43081</v>
      </c>
    </row>
    <row r="46" spans="1:30" s="60" customFormat="1" ht="15" customHeight="1" thickBot="1">
      <c r="A46" s="9" t="s">
        <v>146</v>
      </c>
      <c r="B46" s="56"/>
      <c r="C46" s="34"/>
      <c r="D46" s="34" t="s">
        <v>147</v>
      </c>
      <c r="E46" s="55" t="s">
        <v>148</v>
      </c>
      <c r="F46" s="55"/>
      <c r="G46" s="55"/>
      <c r="H46" s="59"/>
      <c r="I46" s="65"/>
      <c r="J46" s="180"/>
      <c r="K46" s="180"/>
      <c r="L46" s="180"/>
      <c r="M46" s="180"/>
      <c r="N46" s="180">
        <v>37971</v>
      </c>
      <c r="O46" s="180"/>
      <c r="P46" s="180"/>
      <c r="Q46" s="9" t="s">
        <v>611</v>
      </c>
      <c r="R46" s="56"/>
      <c r="S46" s="34"/>
      <c r="T46" s="34" t="s">
        <v>147</v>
      </c>
      <c r="U46" s="55" t="s">
        <v>148</v>
      </c>
      <c r="V46" s="55"/>
      <c r="W46" s="55"/>
      <c r="X46" s="178"/>
      <c r="Y46" s="180"/>
      <c r="Z46" s="180"/>
      <c r="AA46" s="180"/>
      <c r="AB46" s="180"/>
      <c r="AC46" s="180"/>
      <c r="AD46" s="180">
        <f t="shared" si="2"/>
        <v>37971</v>
      </c>
    </row>
    <row r="47" spans="1:30" s="60" customFormat="1" ht="15" customHeight="1" thickBot="1">
      <c r="A47" s="9" t="s">
        <v>149</v>
      </c>
      <c r="B47" s="56"/>
      <c r="C47" s="34"/>
      <c r="D47" s="34" t="s">
        <v>150</v>
      </c>
      <c r="E47" s="55" t="s">
        <v>151</v>
      </c>
      <c r="F47" s="55"/>
      <c r="G47" s="55"/>
      <c r="H47" s="59"/>
      <c r="I47" s="65"/>
      <c r="J47" s="180"/>
      <c r="K47" s="180"/>
      <c r="L47" s="180"/>
      <c r="M47" s="180"/>
      <c r="N47" s="180">
        <v>5110</v>
      </c>
      <c r="O47" s="180"/>
      <c r="P47" s="180"/>
      <c r="Q47" s="9" t="s">
        <v>617</v>
      </c>
      <c r="R47" s="56"/>
      <c r="S47" s="34"/>
      <c r="T47" s="34" t="s">
        <v>150</v>
      </c>
      <c r="U47" s="55" t="s">
        <v>151</v>
      </c>
      <c r="V47" s="55"/>
      <c r="W47" s="55"/>
      <c r="X47" s="178"/>
      <c r="Y47" s="180"/>
      <c r="Z47" s="180"/>
      <c r="AA47" s="180"/>
      <c r="AB47" s="180"/>
      <c r="AC47" s="180"/>
      <c r="AD47" s="180">
        <f t="shared" si="2"/>
        <v>5110</v>
      </c>
    </row>
    <row r="48" spans="1:30" s="25" customFormat="1" ht="15" customHeight="1" thickBot="1">
      <c r="A48" s="9" t="s">
        <v>152</v>
      </c>
      <c r="B48" s="74"/>
      <c r="C48" s="75" t="s">
        <v>153</v>
      </c>
      <c r="D48" s="76" t="s">
        <v>154</v>
      </c>
      <c r="E48" s="77"/>
      <c r="F48" s="77"/>
      <c r="G48" s="77"/>
      <c r="H48" s="77"/>
      <c r="I48" s="78"/>
      <c r="J48" s="186"/>
      <c r="K48" s="186"/>
      <c r="L48" s="186"/>
      <c r="M48" s="186"/>
      <c r="N48" s="186">
        <f>AD79-AD41-AD45</f>
        <v>424297</v>
      </c>
      <c r="O48" s="186"/>
      <c r="P48" s="186"/>
      <c r="Q48" s="9" t="s">
        <v>623</v>
      </c>
      <c r="R48" s="74"/>
      <c r="S48" s="75" t="s">
        <v>153</v>
      </c>
      <c r="T48" s="76" t="s">
        <v>154</v>
      </c>
      <c r="U48" s="77"/>
      <c r="V48" s="77"/>
      <c r="W48" s="77"/>
      <c r="X48" s="185"/>
      <c r="Y48" s="186"/>
      <c r="Z48" s="186"/>
      <c r="AA48" s="186"/>
      <c r="AB48" s="186"/>
      <c r="AC48" s="186"/>
      <c r="AD48" s="209">
        <f t="shared" si="2"/>
        <v>424297</v>
      </c>
    </row>
    <row r="49" spans="1:30" s="25" customFormat="1" ht="15" customHeight="1" thickBot="1">
      <c r="A49" s="9" t="s">
        <v>155</v>
      </c>
      <c r="B49" s="80" t="s">
        <v>156</v>
      </c>
      <c r="C49" s="81" t="s">
        <v>157</v>
      </c>
      <c r="D49" s="82"/>
      <c r="E49" s="82"/>
      <c r="F49" s="82"/>
      <c r="G49" s="82"/>
      <c r="H49" s="82"/>
      <c r="I49" s="23"/>
      <c r="J49" s="168"/>
      <c r="K49" s="168"/>
      <c r="L49" s="168"/>
      <c r="M49" s="168"/>
      <c r="N49" s="168"/>
      <c r="O49" s="168"/>
      <c r="P49" s="168"/>
      <c r="Q49" s="9" t="s">
        <v>629</v>
      </c>
      <c r="R49" s="80" t="s">
        <v>156</v>
      </c>
      <c r="S49" s="81" t="s">
        <v>157</v>
      </c>
      <c r="T49" s="82"/>
      <c r="U49" s="82"/>
      <c r="V49" s="82"/>
      <c r="W49" s="82"/>
      <c r="X49" s="187"/>
      <c r="Y49" s="168"/>
      <c r="Z49" s="168"/>
      <c r="AA49" s="168"/>
      <c r="AB49" s="168"/>
      <c r="AC49" s="168"/>
      <c r="AD49" s="205">
        <f t="shared" si="2"/>
        <v>0</v>
      </c>
    </row>
    <row r="50" spans="1:30" s="25" customFormat="1" ht="30" customHeight="1" thickBot="1">
      <c r="A50" s="9" t="s">
        <v>158</v>
      </c>
      <c r="B50" s="83" t="s">
        <v>827</v>
      </c>
      <c r="C50" s="84"/>
      <c r="D50" s="84"/>
      <c r="E50" s="84"/>
      <c r="F50" s="84"/>
      <c r="G50" s="84"/>
      <c r="H50" s="84"/>
      <c r="I50" s="69">
        <f>SUM(I41,I42,I49)</f>
        <v>10025</v>
      </c>
      <c r="J50" s="69">
        <f aca="true" t="shared" si="14" ref="J50:P50">SUM(J41,J42,J49)</f>
        <v>0</v>
      </c>
      <c r="K50" s="69">
        <f t="shared" si="14"/>
        <v>14408</v>
      </c>
      <c r="L50" s="69">
        <f t="shared" si="14"/>
        <v>7616</v>
      </c>
      <c r="M50" s="69">
        <f t="shared" si="14"/>
        <v>549</v>
      </c>
      <c r="N50" s="69">
        <f t="shared" si="14"/>
        <v>467378</v>
      </c>
      <c r="O50" s="69">
        <f>SUM(O41,O42,O49)</f>
        <v>150</v>
      </c>
      <c r="P50" s="69">
        <f t="shared" si="14"/>
        <v>0</v>
      </c>
      <c r="Q50" s="9" t="s">
        <v>635</v>
      </c>
      <c r="R50" s="83" t="s">
        <v>159</v>
      </c>
      <c r="S50" s="84"/>
      <c r="T50" s="84"/>
      <c r="U50" s="84"/>
      <c r="V50" s="84"/>
      <c r="W50" s="84"/>
      <c r="X50" s="188"/>
      <c r="Y50" s="69">
        <f>SUM(Y41,Y42,Y49)</f>
        <v>0</v>
      </c>
      <c r="Z50" s="182">
        <f>SUM(Z41,Z42,Z49)</f>
        <v>0</v>
      </c>
      <c r="AA50" s="182">
        <f>SUM(AA41,AA42,AA49)</f>
        <v>0</v>
      </c>
      <c r="AB50" s="182">
        <f>SUM(AB41,AB42,AB49)</f>
        <v>0</v>
      </c>
      <c r="AC50" s="182">
        <f>SUM(AC41,AC42,AC49)</f>
        <v>0</v>
      </c>
      <c r="AD50" s="210">
        <f t="shared" si="2"/>
        <v>500126</v>
      </c>
    </row>
    <row r="51" spans="1:30" s="53" customFormat="1" ht="15" customHeight="1" thickBot="1">
      <c r="A51" s="9" t="s">
        <v>160</v>
      </c>
      <c r="B51" s="189"/>
      <c r="C51" s="190"/>
      <c r="D51" s="190"/>
      <c r="E51" s="190"/>
      <c r="F51" s="190"/>
      <c r="G51" s="190"/>
      <c r="H51" s="190"/>
      <c r="I51" s="190"/>
      <c r="J51" s="190"/>
      <c r="K51" s="190"/>
      <c r="L51" s="190"/>
      <c r="M51" s="190"/>
      <c r="N51" s="190"/>
      <c r="O51" s="190"/>
      <c r="P51" s="190"/>
      <c r="Q51" s="9" t="s">
        <v>642</v>
      </c>
      <c r="R51" s="190"/>
      <c r="S51" s="190"/>
      <c r="T51" s="190"/>
      <c r="U51" s="190"/>
      <c r="V51" s="190"/>
      <c r="W51" s="190"/>
      <c r="X51" s="190"/>
      <c r="Y51" s="190"/>
      <c r="Z51" s="190"/>
      <c r="AA51" s="190"/>
      <c r="AB51" s="190"/>
      <c r="AC51" s="190"/>
      <c r="AD51" s="190"/>
    </row>
    <row r="52" spans="1:30" ht="115.5" thickBot="1">
      <c r="A52" s="9" t="s">
        <v>161</v>
      </c>
      <c r="B52" s="18" t="s">
        <v>27</v>
      </c>
      <c r="C52" s="18"/>
      <c r="D52" s="18"/>
      <c r="E52" s="18"/>
      <c r="F52" s="18"/>
      <c r="G52" s="18"/>
      <c r="H52" s="18"/>
      <c r="I52" s="165" t="s">
        <v>342</v>
      </c>
      <c r="J52" s="165" t="s">
        <v>819</v>
      </c>
      <c r="K52" s="201" t="s">
        <v>820</v>
      </c>
      <c r="L52" s="201" t="s">
        <v>821</v>
      </c>
      <c r="M52" s="165" t="s">
        <v>346</v>
      </c>
      <c r="N52" s="201" t="s">
        <v>350</v>
      </c>
      <c r="O52" s="201" t="s">
        <v>822</v>
      </c>
      <c r="P52" s="165" t="s">
        <v>354</v>
      </c>
      <c r="Q52" s="9" t="s">
        <v>648</v>
      </c>
      <c r="R52" s="202" t="s">
        <v>27</v>
      </c>
      <c r="S52" s="203"/>
      <c r="T52" s="203"/>
      <c r="U52" s="203"/>
      <c r="V52" s="203"/>
      <c r="W52" s="203"/>
      <c r="X52" s="204"/>
      <c r="Y52" s="165" t="s">
        <v>360</v>
      </c>
      <c r="Z52" s="165" t="s">
        <v>823</v>
      </c>
      <c r="AA52" s="165" t="s">
        <v>389</v>
      </c>
      <c r="AB52" s="165" t="s">
        <v>824</v>
      </c>
      <c r="AC52" s="165" t="s">
        <v>393</v>
      </c>
      <c r="AD52" s="19" t="s">
        <v>825</v>
      </c>
    </row>
    <row r="53" spans="1:30" s="91" customFormat="1" ht="16.5" thickBot="1">
      <c r="A53" s="9" t="s">
        <v>162</v>
      </c>
      <c r="B53" s="88" t="s">
        <v>33</v>
      </c>
      <c r="C53" s="89" t="s">
        <v>163</v>
      </c>
      <c r="D53" s="89"/>
      <c r="E53" s="89"/>
      <c r="F53" s="89"/>
      <c r="G53" s="89"/>
      <c r="H53" s="89"/>
      <c r="I53" s="90">
        <f>SUM(I54:I58)</f>
        <v>373366</v>
      </c>
      <c r="J53" s="90">
        <f aca="true" t="shared" si="15" ref="J53:P53">SUM(J54:J58)</f>
        <v>9600</v>
      </c>
      <c r="K53" s="90">
        <f t="shared" si="15"/>
        <v>0</v>
      </c>
      <c r="L53" s="90">
        <f>SUM(L54:L58)</f>
        <v>13386</v>
      </c>
      <c r="M53" s="90">
        <f t="shared" si="15"/>
        <v>2607</v>
      </c>
      <c r="N53" s="90">
        <f t="shared" si="15"/>
        <v>33081</v>
      </c>
      <c r="O53" s="90">
        <f>SUM(O54:O58)</f>
        <v>0</v>
      </c>
      <c r="P53" s="90">
        <f t="shared" si="15"/>
        <v>180</v>
      </c>
      <c r="Q53" s="9" t="s">
        <v>654</v>
      </c>
      <c r="R53" s="88" t="s">
        <v>33</v>
      </c>
      <c r="S53" s="89" t="s">
        <v>163</v>
      </c>
      <c r="T53" s="89"/>
      <c r="U53" s="89"/>
      <c r="V53" s="89"/>
      <c r="W53" s="89"/>
      <c r="X53" s="89"/>
      <c r="Y53" s="90">
        <f>SUM(Y54:Y58)</f>
        <v>965</v>
      </c>
      <c r="Z53" s="90">
        <f>SUM(Z54:Z58)</f>
        <v>4329</v>
      </c>
      <c r="AA53" s="90">
        <f>SUM(AA54:AA58)</f>
        <v>3646</v>
      </c>
      <c r="AB53" s="90">
        <f>SUM(AB54:AB58)</f>
        <v>23993</v>
      </c>
      <c r="AC53" s="90">
        <f>SUM(AC54:AC58)</f>
        <v>9244</v>
      </c>
      <c r="AD53" s="211">
        <f>SUM(I53:P53,Y53:AC53)</f>
        <v>474397</v>
      </c>
    </row>
    <row r="54" spans="1:30" s="91" customFormat="1" ht="16.5" thickBot="1">
      <c r="A54" s="9" t="s">
        <v>164</v>
      </c>
      <c r="B54" s="92"/>
      <c r="C54" s="93" t="s">
        <v>36</v>
      </c>
      <c r="D54" s="94" t="s">
        <v>165</v>
      </c>
      <c r="E54" s="94"/>
      <c r="F54" s="94"/>
      <c r="G54" s="94"/>
      <c r="H54" s="95"/>
      <c r="I54" s="96">
        <v>192659</v>
      </c>
      <c r="J54" s="96"/>
      <c r="K54" s="96"/>
      <c r="L54" s="96">
        <v>7516</v>
      </c>
      <c r="M54" s="96">
        <v>1479</v>
      </c>
      <c r="N54" s="96"/>
      <c r="O54" s="96"/>
      <c r="P54" s="96">
        <v>140</v>
      </c>
      <c r="Q54" s="9" t="s">
        <v>660</v>
      </c>
      <c r="R54" s="92"/>
      <c r="S54" s="93" t="s">
        <v>36</v>
      </c>
      <c r="T54" s="94" t="s">
        <v>165</v>
      </c>
      <c r="U54" s="94"/>
      <c r="V54" s="94"/>
      <c r="W54" s="94"/>
      <c r="X54" s="95"/>
      <c r="Y54" s="96">
        <v>750</v>
      </c>
      <c r="Z54" s="96">
        <v>2724</v>
      </c>
      <c r="AA54" s="96"/>
      <c r="AB54" s="96"/>
      <c r="AC54" s="96"/>
      <c r="AD54" s="212">
        <f aca="true" t="shared" si="16" ref="AD54:AD79">SUM(I54:P54,Y54:AC54)</f>
        <v>205268</v>
      </c>
    </row>
    <row r="55" spans="1:30" s="91" customFormat="1" ht="16.5" thickBot="1">
      <c r="A55" s="9" t="s">
        <v>166</v>
      </c>
      <c r="B55" s="92"/>
      <c r="C55" s="93" t="s">
        <v>48</v>
      </c>
      <c r="D55" s="97" t="s">
        <v>167</v>
      </c>
      <c r="E55" s="98"/>
      <c r="F55" s="97"/>
      <c r="G55" s="97"/>
      <c r="H55" s="99"/>
      <c r="I55" s="100">
        <v>57226</v>
      </c>
      <c r="J55" s="100"/>
      <c r="K55" s="100"/>
      <c r="L55" s="100">
        <v>1930</v>
      </c>
      <c r="M55" s="100">
        <v>378</v>
      </c>
      <c r="N55" s="100"/>
      <c r="O55" s="100"/>
      <c r="P55" s="100">
        <v>40</v>
      </c>
      <c r="Q55" s="9" t="s">
        <v>666</v>
      </c>
      <c r="R55" s="92"/>
      <c r="S55" s="93" t="s">
        <v>48</v>
      </c>
      <c r="T55" s="97" t="s">
        <v>167</v>
      </c>
      <c r="U55" s="98"/>
      <c r="V55" s="97"/>
      <c r="W55" s="97"/>
      <c r="X55" s="99"/>
      <c r="Y55" s="100">
        <v>215</v>
      </c>
      <c r="Z55" s="100">
        <v>825</v>
      </c>
      <c r="AA55" s="100"/>
      <c r="AB55" s="100"/>
      <c r="AC55" s="100"/>
      <c r="AD55" s="213">
        <f t="shared" si="16"/>
        <v>60614</v>
      </c>
    </row>
    <row r="56" spans="1:30" s="91" customFormat="1" ht="16.5" thickBot="1">
      <c r="A56" s="9" t="s">
        <v>168</v>
      </c>
      <c r="B56" s="92"/>
      <c r="C56" s="93" t="s">
        <v>69</v>
      </c>
      <c r="D56" s="97" t="s">
        <v>169</v>
      </c>
      <c r="E56" s="98"/>
      <c r="F56" s="97"/>
      <c r="G56" s="97"/>
      <c r="H56" s="99"/>
      <c r="I56" s="100">
        <v>121586</v>
      </c>
      <c r="J56" s="100">
        <v>9600</v>
      </c>
      <c r="K56" s="100"/>
      <c r="L56" s="100">
        <v>3927</v>
      </c>
      <c r="M56" s="100">
        <v>750</v>
      </c>
      <c r="N56" s="100"/>
      <c r="O56" s="100"/>
      <c r="P56" s="100"/>
      <c r="Q56" s="9" t="s">
        <v>672</v>
      </c>
      <c r="R56" s="92"/>
      <c r="S56" s="93" t="s">
        <v>69</v>
      </c>
      <c r="T56" s="97" t="s">
        <v>169</v>
      </c>
      <c r="U56" s="98"/>
      <c r="V56" s="97"/>
      <c r="W56" s="97"/>
      <c r="X56" s="99"/>
      <c r="Y56" s="100"/>
      <c r="Z56" s="100">
        <v>780</v>
      </c>
      <c r="AA56" s="100"/>
      <c r="AB56" s="100"/>
      <c r="AC56" s="100"/>
      <c r="AD56" s="213">
        <f t="shared" si="16"/>
        <v>136643</v>
      </c>
    </row>
    <row r="57" spans="1:30" s="91" customFormat="1" ht="16.5" thickBot="1">
      <c r="A57" s="9" t="s">
        <v>170</v>
      </c>
      <c r="B57" s="92"/>
      <c r="C57" s="93" t="s">
        <v>171</v>
      </c>
      <c r="D57" s="101" t="s">
        <v>172</v>
      </c>
      <c r="E57" s="102"/>
      <c r="F57" s="102"/>
      <c r="G57" s="101"/>
      <c r="H57" s="103"/>
      <c r="I57" s="104"/>
      <c r="J57" s="104"/>
      <c r="K57" s="104"/>
      <c r="L57" s="104"/>
      <c r="M57" s="104"/>
      <c r="N57" s="104"/>
      <c r="O57" s="104"/>
      <c r="P57" s="104"/>
      <c r="Q57" s="9" t="s">
        <v>678</v>
      </c>
      <c r="R57" s="92"/>
      <c r="S57" s="93" t="s">
        <v>171</v>
      </c>
      <c r="T57" s="101" t="s">
        <v>172</v>
      </c>
      <c r="U57" s="102"/>
      <c r="V57" s="102"/>
      <c r="W57" s="101"/>
      <c r="X57" s="103"/>
      <c r="Y57" s="104"/>
      <c r="Z57" s="104"/>
      <c r="AA57" s="104">
        <v>3646</v>
      </c>
      <c r="AB57" s="104">
        <f>52839+'[1]Javaslat'!N67</f>
        <v>23993</v>
      </c>
      <c r="AC57" s="104">
        <f>15840+'[1]Javaslat'!N73</f>
        <v>9244</v>
      </c>
      <c r="AD57" s="214">
        <f t="shared" si="16"/>
        <v>36883</v>
      </c>
    </row>
    <row r="58" spans="1:30" s="91" customFormat="1" ht="16.5" thickBot="1">
      <c r="A58" s="9" t="s">
        <v>173</v>
      </c>
      <c r="B58" s="92"/>
      <c r="C58" s="93" t="s">
        <v>98</v>
      </c>
      <c r="D58" s="97" t="s">
        <v>174</v>
      </c>
      <c r="E58" s="98"/>
      <c r="F58" s="97"/>
      <c r="G58" s="97"/>
      <c r="H58" s="99"/>
      <c r="I58" s="100">
        <f>SUM(I59:I64)</f>
        <v>1895</v>
      </c>
      <c r="J58" s="100">
        <f aca="true" t="shared" si="17" ref="J58:P58">SUM(J59:J64)</f>
        <v>0</v>
      </c>
      <c r="K58" s="100">
        <f t="shared" si="17"/>
        <v>0</v>
      </c>
      <c r="L58" s="100">
        <f t="shared" si="17"/>
        <v>13</v>
      </c>
      <c r="M58" s="100">
        <f t="shared" si="17"/>
        <v>0</v>
      </c>
      <c r="N58" s="100">
        <f t="shared" si="17"/>
        <v>33081</v>
      </c>
      <c r="O58" s="100">
        <f t="shared" si="17"/>
        <v>0</v>
      </c>
      <c r="P58" s="100">
        <f t="shared" si="17"/>
        <v>0</v>
      </c>
      <c r="Q58" s="9" t="s">
        <v>684</v>
      </c>
      <c r="R58" s="92"/>
      <c r="S58" s="93" t="s">
        <v>98</v>
      </c>
      <c r="T58" s="97" t="s">
        <v>174</v>
      </c>
      <c r="U58" s="98"/>
      <c r="V58" s="97"/>
      <c r="W58" s="97"/>
      <c r="X58" s="99"/>
      <c r="Y58" s="100">
        <f>SUM(Y59:Y64)</f>
        <v>0</v>
      </c>
      <c r="Z58" s="100">
        <f>SUM(Z59:Z64)</f>
        <v>0</v>
      </c>
      <c r="AA58" s="100">
        <f>SUM(AA59:AA64)</f>
        <v>0</v>
      </c>
      <c r="AB58" s="100">
        <f>SUM(AB59:AB64)</f>
        <v>0</v>
      </c>
      <c r="AC58" s="100">
        <f>SUM(AC59:AC64)</f>
        <v>0</v>
      </c>
      <c r="AD58" s="213">
        <f t="shared" si="16"/>
        <v>34989</v>
      </c>
    </row>
    <row r="59" spans="1:30" s="111" customFormat="1" ht="15" thickBot="1">
      <c r="A59" s="9" t="s">
        <v>175</v>
      </c>
      <c r="B59" s="105"/>
      <c r="C59" s="106"/>
      <c r="D59" s="107" t="s">
        <v>176</v>
      </c>
      <c r="E59" s="108" t="s">
        <v>177</v>
      </c>
      <c r="F59" s="108"/>
      <c r="G59" s="108"/>
      <c r="H59" s="109"/>
      <c r="I59" s="110">
        <v>1895</v>
      </c>
      <c r="J59" s="110"/>
      <c r="K59" s="110"/>
      <c r="L59" s="110"/>
      <c r="M59" s="110"/>
      <c r="N59" s="110">
        <v>33081</v>
      </c>
      <c r="O59" s="110"/>
      <c r="P59" s="110"/>
      <c r="Q59" s="9" t="s">
        <v>690</v>
      </c>
      <c r="R59" s="105"/>
      <c r="S59" s="106"/>
      <c r="T59" s="107" t="s">
        <v>176</v>
      </c>
      <c r="U59" s="108" t="s">
        <v>177</v>
      </c>
      <c r="V59" s="108"/>
      <c r="W59" s="108"/>
      <c r="X59" s="109"/>
      <c r="Y59" s="110"/>
      <c r="Z59" s="110"/>
      <c r="AA59" s="110"/>
      <c r="AB59" s="110"/>
      <c r="AC59" s="110"/>
      <c r="AD59" s="110">
        <f t="shared" si="16"/>
        <v>34976</v>
      </c>
    </row>
    <row r="60" spans="1:30" s="111" customFormat="1" ht="15" thickBot="1">
      <c r="A60" s="9" t="s">
        <v>178</v>
      </c>
      <c r="B60" s="105"/>
      <c r="C60" s="106"/>
      <c r="D60" s="107" t="s">
        <v>179</v>
      </c>
      <c r="E60" s="108" t="s">
        <v>180</v>
      </c>
      <c r="F60" s="108"/>
      <c r="G60" s="108"/>
      <c r="H60" s="109"/>
      <c r="I60" s="110">
        <f>1895+'[2]Javaslat'!N279</f>
        <v>0</v>
      </c>
      <c r="J60" s="110"/>
      <c r="K60" s="110"/>
      <c r="L60" s="110"/>
      <c r="M60" s="110"/>
      <c r="N60" s="110">
        <f>33081+'[2]Javaslat'!N328</f>
        <v>0</v>
      </c>
      <c r="O60" s="110"/>
      <c r="P60" s="110"/>
      <c r="Q60" s="9" t="s">
        <v>696</v>
      </c>
      <c r="R60" s="105"/>
      <c r="S60" s="106"/>
      <c r="T60" s="107" t="s">
        <v>179</v>
      </c>
      <c r="U60" s="108" t="s">
        <v>180</v>
      </c>
      <c r="V60" s="108"/>
      <c r="W60" s="108"/>
      <c r="X60" s="109"/>
      <c r="Y60" s="110"/>
      <c r="Z60" s="110"/>
      <c r="AA60" s="110"/>
      <c r="AB60" s="110"/>
      <c r="AC60" s="110"/>
      <c r="AD60" s="110">
        <f t="shared" si="16"/>
        <v>0</v>
      </c>
    </row>
    <row r="61" spans="1:30" s="111" customFormat="1" ht="15" thickBot="1">
      <c r="A61" s="9" t="s">
        <v>181</v>
      </c>
      <c r="B61" s="105"/>
      <c r="C61" s="106"/>
      <c r="D61" s="107" t="s">
        <v>182</v>
      </c>
      <c r="E61" s="108" t="s">
        <v>183</v>
      </c>
      <c r="F61" s="112"/>
      <c r="G61" s="108"/>
      <c r="H61" s="109"/>
      <c r="I61" s="110"/>
      <c r="J61" s="110"/>
      <c r="K61" s="110"/>
      <c r="L61" s="110"/>
      <c r="M61" s="110"/>
      <c r="N61" s="110"/>
      <c r="O61" s="110"/>
      <c r="P61" s="110"/>
      <c r="Q61" s="9" t="s">
        <v>702</v>
      </c>
      <c r="R61" s="105"/>
      <c r="S61" s="106"/>
      <c r="T61" s="107" t="s">
        <v>182</v>
      </c>
      <c r="U61" s="108" t="s">
        <v>183</v>
      </c>
      <c r="V61" s="112"/>
      <c r="W61" s="108"/>
      <c r="X61" s="109"/>
      <c r="Y61" s="110"/>
      <c r="Z61" s="110"/>
      <c r="AA61" s="110"/>
      <c r="AB61" s="110"/>
      <c r="AC61" s="110"/>
      <c r="AD61" s="110">
        <f t="shared" si="16"/>
        <v>0</v>
      </c>
    </row>
    <row r="62" spans="1:30" s="111" customFormat="1" ht="15" thickBot="1">
      <c r="A62" s="9" t="s">
        <v>184</v>
      </c>
      <c r="B62" s="105"/>
      <c r="C62" s="106"/>
      <c r="D62" s="107" t="s">
        <v>185</v>
      </c>
      <c r="E62" s="113" t="s">
        <v>186</v>
      </c>
      <c r="F62" s="114"/>
      <c r="G62" s="113"/>
      <c r="H62" s="115"/>
      <c r="I62" s="116"/>
      <c r="J62" s="116"/>
      <c r="K62" s="116"/>
      <c r="L62" s="116">
        <v>13</v>
      </c>
      <c r="M62" s="116"/>
      <c r="N62" s="116"/>
      <c r="O62" s="116"/>
      <c r="P62" s="116"/>
      <c r="Q62" s="9" t="s">
        <v>708</v>
      </c>
      <c r="R62" s="105"/>
      <c r="S62" s="106"/>
      <c r="T62" s="107" t="s">
        <v>185</v>
      </c>
      <c r="U62" s="113" t="s">
        <v>186</v>
      </c>
      <c r="V62" s="114"/>
      <c r="W62" s="113"/>
      <c r="X62" s="115"/>
      <c r="Y62" s="116"/>
      <c r="Z62" s="116"/>
      <c r="AA62" s="116"/>
      <c r="AB62" s="116"/>
      <c r="AC62" s="116"/>
      <c r="AD62" s="116">
        <f t="shared" si="16"/>
        <v>13</v>
      </c>
    </row>
    <row r="63" spans="1:30" s="111" customFormat="1" ht="15" thickBot="1">
      <c r="A63" s="9" t="s">
        <v>187</v>
      </c>
      <c r="B63" s="105"/>
      <c r="C63" s="106"/>
      <c r="D63" s="107" t="s">
        <v>188</v>
      </c>
      <c r="E63" s="108" t="s">
        <v>189</v>
      </c>
      <c r="F63" s="112"/>
      <c r="G63" s="108"/>
      <c r="H63" s="109"/>
      <c r="I63" s="110"/>
      <c r="J63" s="110"/>
      <c r="K63" s="110"/>
      <c r="L63" s="110"/>
      <c r="M63" s="110"/>
      <c r="N63" s="110"/>
      <c r="O63" s="110"/>
      <c r="P63" s="110"/>
      <c r="Q63" s="9" t="s">
        <v>714</v>
      </c>
      <c r="R63" s="105"/>
      <c r="S63" s="106"/>
      <c r="T63" s="107" t="s">
        <v>188</v>
      </c>
      <c r="U63" s="108" t="s">
        <v>189</v>
      </c>
      <c r="V63" s="112"/>
      <c r="W63" s="108"/>
      <c r="X63" s="109"/>
      <c r="Y63" s="110"/>
      <c r="Z63" s="110"/>
      <c r="AA63" s="110"/>
      <c r="AB63" s="110"/>
      <c r="AC63" s="110"/>
      <c r="AD63" s="110">
        <f t="shared" si="16"/>
        <v>0</v>
      </c>
    </row>
    <row r="64" spans="1:30" s="111" customFormat="1" ht="15" thickBot="1">
      <c r="A64" s="9" t="s">
        <v>190</v>
      </c>
      <c r="B64" s="105"/>
      <c r="C64" s="106"/>
      <c r="D64" s="107" t="s">
        <v>191</v>
      </c>
      <c r="E64" s="108" t="s">
        <v>192</v>
      </c>
      <c r="F64" s="112"/>
      <c r="G64" s="108"/>
      <c r="H64" s="109"/>
      <c r="I64" s="110"/>
      <c r="J64" s="110"/>
      <c r="K64" s="110"/>
      <c r="L64" s="110"/>
      <c r="M64" s="110"/>
      <c r="N64" s="110"/>
      <c r="O64" s="110"/>
      <c r="P64" s="110"/>
      <c r="Q64" s="9" t="s">
        <v>720</v>
      </c>
      <c r="R64" s="105"/>
      <c r="S64" s="106"/>
      <c r="T64" s="107" t="s">
        <v>191</v>
      </c>
      <c r="U64" s="108" t="s">
        <v>192</v>
      </c>
      <c r="V64" s="112"/>
      <c r="W64" s="108"/>
      <c r="X64" s="109"/>
      <c r="Y64" s="110"/>
      <c r="Z64" s="110"/>
      <c r="AA64" s="110"/>
      <c r="AB64" s="110"/>
      <c r="AC64" s="110"/>
      <c r="AD64" s="110">
        <f t="shared" si="16"/>
        <v>0</v>
      </c>
    </row>
    <row r="65" spans="1:30" s="91" customFormat="1" ht="16.5" thickBot="1">
      <c r="A65" s="9" t="s">
        <v>193</v>
      </c>
      <c r="B65" s="88" t="s">
        <v>107</v>
      </c>
      <c r="C65" s="89" t="s">
        <v>194</v>
      </c>
      <c r="D65" s="117"/>
      <c r="E65" s="117"/>
      <c r="F65" s="89"/>
      <c r="G65" s="89"/>
      <c r="H65" s="89"/>
      <c r="I65" s="90">
        <f>SUM(I66:I68)</f>
        <v>21674</v>
      </c>
      <c r="J65" s="90">
        <f aca="true" t="shared" si="18" ref="J65:P65">SUM(J66:J68)</f>
        <v>2655</v>
      </c>
      <c r="K65" s="90">
        <f t="shared" si="18"/>
        <v>0</v>
      </c>
      <c r="L65" s="90">
        <f>SUM(L66:L68)</f>
        <v>0</v>
      </c>
      <c r="M65" s="90">
        <f t="shared" si="18"/>
        <v>0</v>
      </c>
      <c r="N65" s="90">
        <f t="shared" si="18"/>
        <v>0</v>
      </c>
      <c r="O65" s="90">
        <f>SUM(O66:O68)</f>
        <v>1400</v>
      </c>
      <c r="P65" s="90">
        <f t="shared" si="18"/>
        <v>0</v>
      </c>
      <c r="Q65" s="9" t="s">
        <v>726</v>
      </c>
      <c r="R65" s="88" t="s">
        <v>107</v>
      </c>
      <c r="S65" s="89" t="s">
        <v>194</v>
      </c>
      <c r="T65" s="117"/>
      <c r="U65" s="117"/>
      <c r="V65" s="89"/>
      <c r="W65" s="89"/>
      <c r="X65" s="89"/>
      <c r="Y65" s="90">
        <f>SUM(Y66:Y68)</f>
        <v>0</v>
      </c>
      <c r="Z65" s="90">
        <f>SUM(Z66:Z68)</f>
        <v>0</v>
      </c>
      <c r="AA65" s="90">
        <f>SUM(AA66:AA68)</f>
        <v>0</v>
      </c>
      <c r="AB65" s="90">
        <f>SUM(AB66:AB68)</f>
        <v>0</v>
      </c>
      <c r="AC65" s="90">
        <f>SUM(AC66:AC68)</f>
        <v>0</v>
      </c>
      <c r="AD65" s="211">
        <f t="shared" si="16"/>
        <v>25729</v>
      </c>
    </row>
    <row r="66" spans="1:30" s="91" customFormat="1" ht="16.5" thickBot="1">
      <c r="A66" s="9" t="s">
        <v>195</v>
      </c>
      <c r="B66" s="92"/>
      <c r="C66" s="93" t="s">
        <v>110</v>
      </c>
      <c r="D66" s="94" t="s">
        <v>196</v>
      </c>
      <c r="E66" s="94"/>
      <c r="F66" s="94"/>
      <c r="G66" s="94"/>
      <c r="H66" s="95"/>
      <c r="I66" s="96">
        <v>21674</v>
      </c>
      <c r="J66" s="96">
        <v>2655</v>
      </c>
      <c r="K66" s="96"/>
      <c r="L66" s="96"/>
      <c r="M66" s="96"/>
      <c r="N66" s="96"/>
      <c r="O66" s="96">
        <v>1400</v>
      </c>
      <c r="P66" s="96"/>
      <c r="Q66" s="9" t="s">
        <v>732</v>
      </c>
      <c r="R66" s="92"/>
      <c r="S66" s="93" t="s">
        <v>110</v>
      </c>
      <c r="T66" s="94" t="s">
        <v>196</v>
      </c>
      <c r="U66" s="94"/>
      <c r="V66" s="94"/>
      <c r="W66" s="94"/>
      <c r="X66" s="95"/>
      <c r="Y66" s="96"/>
      <c r="Z66" s="96"/>
      <c r="AA66" s="96"/>
      <c r="AB66" s="96"/>
      <c r="AC66" s="96"/>
      <c r="AD66" s="212">
        <f t="shared" si="16"/>
        <v>25729</v>
      </c>
    </row>
    <row r="67" spans="1:30" s="91" customFormat="1" ht="16.5" thickBot="1">
      <c r="A67" s="9" t="s">
        <v>197</v>
      </c>
      <c r="B67" s="92"/>
      <c r="C67" s="93" t="s">
        <v>119</v>
      </c>
      <c r="D67" s="97" t="s">
        <v>198</v>
      </c>
      <c r="E67" s="97"/>
      <c r="F67" s="97"/>
      <c r="G67" s="97"/>
      <c r="H67" s="99"/>
      <c r="I67" s="100"/>
      <c r="J67" s="100"/>
      <c r="K67" s="100"/>
      <c r="L67" s="100"/>
      <c r="M67" s="100"/>
      <c r="N67" s="100"/>
      <c r="O67" s="100"/>
      <c r="P67" s="100"/>
      <c r="Q67" s="9" t="s">
        <v>738</v>
      </c>
      <c r="R67" s="92"/>
      <c r="S67" s="93" t="s">
        <v>119</v>
      </c>
      <c r="T67" s="97" t="s">
        <v>198</v>
      </c>
      <c r="U67" s="97"/>
      <c r="V67" s="97"/>
      <c r="W67" s="97"/>
      <c r="X67" s="99"/>
      <c r="Y67" s="100"/>
      <c r="Z67" s="100"/>
      <c r="AA67" s="100"/>
      <c r="AB67" s="100"/>
      <c r="AC67" s="100"/>
      <c r="AD67" s="213">
        <f t="shared" si="16"/>
        <v>0</v>
      </c>
    </row>
    <row r="68" spans="1:30" s="91" customFormat="1" ht="16.5" thickBot="1">
      <c r="A68" s="9" t="s">
        <v>199</v>
      </c>
      <c r="B68" s="92"/>
      <c r="C68" s="93" t="s">
        <v>127</v>
      </c>
      <c r="D68" s="97" t="s">
        <v>200</v>
      </c>
      <c r="E68" s="98"/>
      <c r="F68" s="97"/>
      <c r="G68" s="97"/>
      <c r="H68" s="99"/>
      <c r="I68" s="100">
        <f>SUM(I69:I72)</f>
        <v>0</v>
      </c>
      <c r="J68" s="100">
        <f aca="true" t="shared" si="19" ref="J68:P68">SUM(J69:J72)</f>
        <v>0</v>
      </c>
      <c r="K68" s="100">
        <f t="shared" si="19"/>
        <v>0</v>
      </c>
      <c r="L68" s="100">
        <f>SUM(L69:L72)</f>
        <v>0</v>
      </c>
      <c r="M68" s="100">
        <f t="shared" si="19"/>
        <v>0</v>
      </c>
      <c r="N68" s="100">
        <f t="shared" si="19"/>
        <v>0</v>
      </c>
      <c r="O68" s="100">
        <f>SUM(O69:O72)</f>
        <v>0</v>
      </c>
      <c r="P68" s="100">
        <f t="shared" si="19"/>
        <v>0</v>
      </c>
      <c r="Q68" s="9" t="s">
        <v>744</v>
      </c>
      <c r="R68" s="92"/>
      <c r="S68" s="93" t="s">
        <v>127</v>
      </c>
      <c r="T68" s="97" t="s">
        <v>200</v>
      </c>
      <c r="U68" s="98"/>
      <c r="V68" s="97"/>
      <c r="W68" s="97"/>
      <c r="X68" s="99"/>
      <c r="Y68" s="100">
        <f>SUM(Y69:Y72)</f>
        <v>0</v>
      </c>
      <c r="Z68" s="100">
        <f>SUM(Z69:Z72)</f>
        <v>0</v>
      </c>
      <c r="AA68" s="100">
        <f>SUM(AA69:AA72)</f>
        <v>0</v>
      </c>
      <c r="AB68" s="100">
        <f>SUM(AB69:AB72)</f>
        <v>0</v>
      </c>
      <c r="AC68" s="100">
        <f>SUM(AC69:AC72)</f>
        <v>0</v>
      </c>
      <c r="AD68" s="213">
        <f t="shared" si="16"/>
        <v>0</v>
      </c>
    </row>
    <row r="69" spans="1:30" s="111" customFormat="1" ht="15" thickBot="1">
      <c r="A69" s="9" t="s">
        <v>201</v>
      </c>
      <c r="B69" s="105"/>
      <c r="C69" s="118"/>
      <c r="D69" s="107" t="s">
        <v>202</v>
      </c>
      <c r="E69" s="108" t="s">
        <v>203</v>
      </c>
      <c r="F69" s="108"/>
      <c r="G69" s="108"/>
      <c r="H69" s="109"/>
      <c r="I69" s="110"/>
      <c r="J69" s="110"/>
      <c r="K69" s="110"/>
      <c r="L69" s="110"/>
      <c r="M69" s="110"/>
      <c r="N69" s="110"/>
      <c r="O69" s="110"/>
      <c r="P69" s="110"/>
      <c r="Q69" s="9" t="s">
        <v>750</v>
      </c>
      <c r="R69" s="105"/>
      <c r="S69" s="118"/>
      <c r="T69" s="107" t="s">
        <v>202</v>
      </c>
      <c r="U69" s="108" t="s">
        <v>203</v>
      </c>
      <c r="V69" s="108"/>
      <c r="W69" s="108"/>
      <c r="X69" s="109"/>
      <c r="Y69" s="110"/>
      <c r="Z69" s="110"/>
      <c r="AA69" s="110"/>
      <c r="AB69" s="110"/>
      <c r="AC69" s="110"/>
      <c r="AD69" s="110">
        <f t="shared" si="16"/>
        <v>0</v>
      </c>
    </row>
    <row r="70" spans="1:30" s="111" customFormat="1" ht="15" thickBot="1">
      <c r="A70" s="9" t="s">
        <v>204</v>
      </c>
      <c r="B70" s="105"/>
      <c r="C70" s="118"/>
      <c r="D70" s="107" t="s">
        <v>205</v>
      </c>
      <c r="E70" s="108" t="s">
        <v>206</v>
      </c>
      <c r="F70" s="108"/>
      <c r="G70" s="108"/>
      <c r="H70" s="109"/>
      <c r="I70" s="110"/>
      <c r="J70" s="110"/>
      <c r="K70" s="110"/>
      <c r="L70" s="110"/>
      <c r="M70" s="110"/>
      <c r="N70" s="110"/>
      <c r="O70" s="110"/>
      <c r="P70" s="110"/>
      <c r="Q70" s="9" t="s">
        <v>756</v>
      </c>
      <c r="R70" s="105"/>
      <c r="S70" s="118"/>
      <c r="T70" s="107" t="s">
        <v>205</v>
      </c>
      <c r="U70" s="108" t="s">
        <v>206</v>
      </c>
      <c r="V70" s="108"/>
      <c r="W70" s="108"/>
      <c r="X70" s="109"/>
      <c r="Y70" s="110"/>
      <c r="Z70" s="110"/>
      <c r="AA70" s="110"/>
      <c r="AB70" s="110"/>
      <c r="AC70" s="110"/>
      <c r="AD70" s="110">
        <f t="shared" si="16"/>
        <v>0</v>
      </c>
    </row>
    <row r="71" spans="1:30" s="111" customFormat="1" ht="15" thickBot="1">
      <c r="A71" s="9" t="s">
        <v>207</v>
      </c>
      <c r="B71" s="105"/>
      <c r="C71" s="118"/>
      <c r="D71" s="107" t="s">
        <v>208</v>
      </c>
      <c r="E71" s="108" t="s">
        <v>209</v>
      </c>
      <c r="F71" s="112"/>
      <c r="G71" s="108"/>
      <c r="H71" s="109"/>
      <c r="I71" s="110"/>
      <c r="J71" s="110"/>
      <c r="K71" s="110"/>
      <c r="L71" s="110"/>
      <c r="M71" s="110"/>
      <c r="N71" s="110"/>
      <c r="O71" s="110"/>
      <c r="P71" s="110"/>
      <c r="Q71" s="9" t="s">
        <v>762</v>
      </c>
      <c r="R71" s="105"/>
      <c r="S71" s="118"/>
      <c r="T71" s="107" t="s">
        <v>208</v>
      </c>
      <c r="U71" s="108" t="s">
        <v>209</v>
      </c>
      <c r="V71" s="112"/>
      <c r="W71" s="108"/>
      <c r="X71" s="109"/>
      <c r="Y71" s="110"/>
      <c r="Z71" s="110"/>
      <c r="AA71" s="110"/>
      <c r="AB71" s="110"/>
      <c r="AC71" s="110"/>
      <c r="AD71" s="110">
        <f t="shared" si="16"/>
        <v>0</v>
      </c>
    </row>
    <row r="72" spans="1:30" s="111" customFormat="1" ht="15" thickBot="1">
      <c r="A72" s="9" t="s">
        <v>210</v>
      </c>
      <c r="B72" s="105"/>
      <c r="C72" s="118"/>
      <c r="D72" s="107" t="s">
        <v>211</v>
      </c>
      <c r="E72" s="108" t="s">
        <v>212</v>
      </c>
      <c r="F72" s="112"/>
      <c r="G72" s="108"/>
      <c r="H72" s="109"/>
      <c r="I72" s="116"/>
      <c r="J72" s="116"/>
      <c r="K72" s="116"/>
      <c r="L72" s="116"/>
      <c r="M72" s="116"/>
      <c r="N72" s="116"/>
      <c r="O72" s="116"/>
      <c r="P72" s="116"/>
      <c r="Q72" s="9" t="s">
        <v>768</v>
      </c>
      <c r="R72" s="105"/>
      <c r="S72" s="118"/>
      <c r="T72" s="107" t="s">
        <v>211</v>
      </c>
      <c r="U72" s="108" t="s">
        <v>212</v>
      </c>
      <c r="V72" s="112"/>
      <c r="W72" s="108"/>
      <c r="X72" s="109"/>
      <c r="Y72" s="116"/>
      <c r="Z72" s="116"/>
      <c r="AA72" s="116"/>
      <c r="AB72" s="116"/>
      <c r="AC72" s="116"/>
      <c r="AD72" s="116">
        <f t="shared" si="16"/>
        <v>0</v>
      </c>
    </row>
    <row r="73" spans="1:30" s="122" customFormat="1" ht="30" customHeight="1" thickBot="1">
      <c r="A73" s="9" t="s">
        <v>213</v>
      </c>
      <c r="B73" s="119" t="s">
        <v>828</v>
      </c>
      <c r="C73" s="120"/>
      <c r="D73" s="121"/>
      <c r="E73" s="121"/>
      <c r="F73" s="121"/>
      <c r="G73" s="121"/>
      <c r="H73" s="121"/>
      <c r="I73" s="69">
        <f>SUM(I53,I65)</f>
        <v>395040</v>
      </c>
      <c r="J73" s="69">
        <f aca="true" t="shared" si="20" ref="J73:P73">SUM(J53,J65)</f>
        <v>12255</v>
      </c>
      <c r="K73" s="69">
        <f t="shared" si="20"/>
        <v>0</v>
      </c>
      <c r="L73" s="69">
        <f>SUM(L53,L65)</f>
        <v>13386</v>
      </c>
      <c r="M73" s="69">
        <f t="shared" si="20"/>
        <v>2607</v>
      </c>
      <c r="N73" s="69">
        <f t="shared" si="20"/>
        <v>33081</v>
      </c>
      <c r="O73" s="69">
        <f>SUM(O53,O65)</f>
        <v>1400</v>
      </c>
      <c r="P73" s="69">
        <f t="shared" si="20"/>
        <v>180</v>
      </c>
      <c r="Q73" s="9" t="s">
        <v>774</v>
      </c>
      <c r="R73" s="119" t="s">
        <v>214</v>
      </c>
      <c r="S73" s="120"/>
      <c r="T73" s="121"/>
      <c r="U73" s="121"/>
      <c r="V73" s="121"/>
      <c r="W73" s="121"/>
      <c r="X73" s="121"/>
      <c r="Y73" s="69">
        <f>SUM(Y53,Y65)</f>
        <v>965</v>
      </c>
      <c r="Z73" s="69">
        <f>SUM(Z53,Z65)</f>
        <v>4329</v>
      </c>
      <c r="AA73" s="69">
        <f>SUM(AA53,AA65)</f>
        <v>3646</v>
      </c>
      <c r="AB73" s="69">
        <f>SUM(AB53,AB65)</f>
        <v>23993</v>
      </c>
      <c r="AC73" s="69">
        <f>SUM(AC53,AC65)</f>
        <v>9244</v>
      </c>
      <c r="AD73" s="210">
        <f t="shared" si="16"/>
        <v>500126</v>
      </c>
    </row>
    <row r="74" spans="1:30" s="91" customFormat="1" ht="16.5" thickBot="1">
      <c r="A74" s="9" t="s">
        <v>215</v>
      </c>
      <c r="B74" s="88" t="s">
        <v>135</v>
      </c>
      <c r="C74" s="89" t="s">
        <v>216</v>
      </c>
      <c r="D74" s="89"/>
      <c r="E74" s="89"/>
      <c r="F74" s="89"/>
      <c r="G74" s="89"/>
      <c r="H74" s="89"/>
      <c r="I74" s="90">
        <f>SUM(I75,I77)</f>
        <v>0</v>
      </c>
      <c r="J74" s="90">
        <f aca="true" t="shared" si="21" ref="J74:P74">SUM(J75,J77)</f>
        <v>0</v>
      </c>
      <c r="K74" s="90">
        <f t="shared" si="21"/>
        <v>0</v>
      </c>
      <c r="L74" s="90">
        <f>SUM(L75,L77)</f>
        <v>0</v>
      </c>
      <c r="M74" s="90">
        <f t="shared" si="21"/>
        <v>0</v>
      </c>
      <c r="N74" s="90">
        <f t="shared" si="21"/>
        <v>0</v>
      </c>
      <c r="O74" s="90">
        <f>SUM(O75,O77)</f>
        <v>0</v>
      </c>
      <c r="P74" s="90">
        <f t="shared" si="21"/>
        <v>0</v>
      </c>
      <c r="Q74" s="9" t="s">
        <v>781</v>
      </c>
      <c r="R74" s="88" t="s">
        <v>135</v>
      </c>
      <c r="S74" s="89" t="s">
        <v>216</v>
      </c>
      <c r="T74" s="89"/>
      <c r="U74" s="89"/>
      <c r="V74" s="89"/>
      <c r="W74" s="89"/>
      <c r="X74" s="89"/>
      <c r="Y74" s="90">
        <f>SUM(Y75,Y77)</f>
        <v>0</v>
      </c>
      <c r="Z74" s="90">
        <f>SUM(Z75,Z77)</f>
        <v>0</v>
      </c>
      <c r="AA74" s="90"/>
      <c r="AB74" s="90"/>
      <c r="AC74" s="90"/>
      <c r="AD74" s="211">
        <f t="shared" si="16"/>
        <v>0</v>
      </c>
    </row>
    <row r="75" spans="1:30" s="91" customFormat="1" ht="16.5" thickBot="1">
      <c r="A75" s="9" t="s">
        <v>217</v>
      </c>
      <c r="B75" s="92"/>
      <c r="C75" s="123" t="s">
        <v>138</v>
      </c>
      <c r="D75" s="124" t="s">
        <v>218</v>
      </c>
      <c r="E75" s="124"/>
      <c r="F75" s="124"/>
      <c r="G75" s="124"/>
      <c r="H75" s="125"/>
      <c r="I75" s="126">
        <f>SUM(I76)</f>
        <v>0</v>
      </c>
      <c r="J75" s="126">
        <f aca="true" t="shared" si="22" ref="J75:P75">SUM(J76)</f>
        <v>0</v>
      </c>
      <c r="K75" s="126">
        <f t="shared" si="22"/>
        <v>0</v>
      </c>
      <c r="L75" s="126">
        <f t="shared" si="22"/>
        <v>0</v>
      </c>
      <c r="M75" s="126">
        <f t="shared" si="22"/>
        <v>0</v>
      </c>
      <c r="N75" s="126">
        <f t="shared" si="22"/>
        <v>0</v>
      </c>
      <c r="O75" s="126">
        <f t="shared" si="22"/>
        <v>0</v>
      </c>
      <c r="P75" s="126">
        <f t="shared" si="22"/>
        <v>0</v>
      </c>
      <c r="Q75" s="9" t="s">
        <v>787</v>
      </c>
      <c r="R75" s="92"/>
      <c r="S75" s="123" t="s">
        <v>138</v>
      </c>
      <c r="T75" s="124" t="s">
        <v>218</v>
      </c>
      <c r="U75" s="124"/>
      <c r="V75" s="124"/>
      <c r="W75" s="124"/>
      <c r="X75" s="125"/>
      <c r="Y75" s="126">
        <f>SUM(Y76)</f>
        <v>0</v>
      </c>
      <c r="Z75" s="126"/>
      <c r="AA75" s="126"/>
      <c r="AB75" s="126"/>
      <c r="AC75" s="126"/>
      <c r="AD75" s="215">
        <f t="shared" si="16"/>
        <v>0</v>
      </c>
    </row>
    <row r="76" spans="1:30" s="39" customFormat="1" ht="15" customHeight="1" thickBot="1">
      <c r="A76" s="9" t="s">
        <v>219</v>
      </c>
      <c r="B76" s="32"/>
      <c r="C76" s="34"/>
      <c r="D76" s="127" t="s">
        <v>141</v>
      </c>
      <c r="E76" s="43" t="s">
        <v>220</v>
      </c>
      <c r="F76" s="43"/>
      <c r="G76" s="43"/>
      <c r="H76" s="43"/>
      <c r="I76" s="37"/>
      <c r="J76" s="171"/>
      <c r="K76" s="171"/>
      <c r="L76" s="171"/>
      <c r="M76" s="171"/>
      <c r="N76" s="171"/>
      <c r="O76" s="171"/>
      <c r="P76" s="171"/>
      <c r="Q76" s="9" t="s">
        <v>793</v>
      </c>
      <c r="R76" s="32"/>
      <c r="S76" s="34"/>
      <c r="T76" s="127" t="s">
        <v>141</v>
      </c>
      <c r="U76" s="43" t="s">
        <v>220</v>
      </c>
      <c r="V76" s="43"/>
      <c r="W76" s="43"/>
      <c r="X76" s="173"/>
      <c r="Y76" s="171"/>
      <c r="Z76" s="171"/>
      <c r="AA76" s="171"/>
      <c r="AB76" s="171"/>
      <c r="AC76" s="171"/>
      <c r="AD76" s="171">
        <f t="shared" si="16"/>
        <v>0</v>
      </c>
    </row>
    <row r="77" spans="1:30" s="25" customFormat="1" ht="15" customHeight="1" thickBot="1">
      <c r="A77" s="9" t="s">
        <v>221</v>
      </c>
      <c r="B77" s="128"/>
      <c r="C77" s="129" t="s">
        <v>222</v>
      </c>
      <c r="D77" s="130" t="s">
        <v>223</v>
      </c>
      <c r="E77" s="131"/>
      <c r="F77" s="131"/>
      <c r="G77" s="131"/>
      <c r="H77" s="131"/>
      <c r="I77" s="132"/>
      <c r="J77" s="196"/>
      <c r="K77" s="196"/>
      <c r="L77" s="196"/>
      <c r="M77" s="196"/>
      <c r="N77" s="196"/>
      <c r="O77" s="196"/>
      <c r="P77" s="196"/>
      <c r="Q77" s="9" t="s">
        <v>799</v>
      </c>
      <c r="R77" s="128"/>
      <c r="S77" s="129" t="s">
        <v>222</v>
      </c>
      <c r="T77" s="130" t="s">
        <v>223</v>
      </c>
      <c r="U77" s="131"/>
      <c r="V77" s="131"/>
      <c r="W77" s="131"/>
      <c r="X77" s="195"/>
      <c r="Y77" s="196"/>
      <c r="Z77" s="196"/>
      <c r="AA77" s="196"/>
      <c r="AB77" s="196"/>
      <c r="AC77" s="196"/>
      <c r="AD77" s="216">
        <f t="shared" si="16"/>
        <v>0</v>
      </c>
    </row>
    <row r="78" spans="1:30" s="91" customFormat="1" ht="16.5" thickBot="1">
      <c r="A78" s="9" t="s">
        <v>224</v>
      </c>
      <c r="B78" s="88" t="s">
        <v>225</v>
      </c>
      <c r="C78" s="89" t="s">
        <v>226</v>
      </c>
      <c r="D78" s="117"/>
      <c r="E78" s="117"/>
      <c r="F78" s="89"/>
      <c r="G78" s="89"/>
      <c r="H78" s="134"/>
      <c r="I78" s="90"/>
      <c r="J78" s="90"/>
      <c r="K78" s="90"/>
      <c r="L78" s="90"/>
      <c r="M78" s="90"/>
      <c r="N78" s="90"/>
      <c r="O78" s="90"/>
      <c r="P78" s="90"/>
      <c r="Q78" s="9" t="s">
        <v>805</v>
      </c>
      <c r="R78" s="88" t="s">
        <v>225</v>
      </c>
      <c r="S78" s="89" t="s">
        <v>226</v>
      </c>
      <c r="T78" s="117"/>
      <c r="U78" s="117"/>
      <c r="V78" s="89"/>
      <c r="W78" s="89"/>
      <c r="X78" s="134"/>
      <c r="Y78" s="90"/>
      <c r="Z78" s="90"/>
      <c r="AA78" s="90"/>
      <c r="AB78" s="90"/>
      <c r="AC78" s="90"/>
      <c r="AD78" s="211">
        <f t="shared" si="16"/>
        <v>0</v>
      </c>
    </row>
    <row r="79" spans="1:30" s="122" customFormat="1" ht="30" customHeight="1" thickBot="1">
      <c r="A79" s="9" t="s">
        <v>227</v>
      </c>
      <c r="B79" s="135" t="s">
        <v>829</v>
      </c>
      <c r="C79" s="136"/>
      <c r="D79" s="137"/>
      <c r="E79" s="137"/>
      <c r="F79" s="137"/>
      <c r="G79" s="137"/>
      <c r="H79" s="137"/>
      <c r="I79" s="138">
        <f>SUM(I73,I74,I78)</f>
        <v>395040</v>
      </c>
      <c r="J79" s="138">
        <f aca="true" t="shared" si="23" ref="J79:P79">SUM(J73,J74,J78)</f>
        <v>12255</v>
      </c>
      <c r="K79" s="138">
        <f t="shared" si="23"/>
        <v>0</v>
      </c>
      <c r="L79" s="138">
        <f>SUM(L73,L74,L78)</f>
        <v>13386</v>
      </c>
      <c r="M79" s="138">
        <f t="shared" si="23"/>
        <v>2607</v>
      </c>
      <c r="N79" s="138">
        <f t="shared" si="23"/>
        <v>33081</v>
      </c>
      <c r="O79" s="138">
        <f>SUM(O73,O74,O78)</f>
        <v>1400</v>
      </c>
      <c r="P79" s="138">
        <f t="shared" si="23"/>
        <v>180</v>
      </c>
      <c r="Q79" s="9" t="s">
        <v>811</v>
      </c>
      <c r="R79" s="135" t="s">
        <v>228</v>
      </c>
      <c r="S79" s="136"/>
      <c r="T79" s="137"/>
      <c r="U79" s="137"/>
      <c r="V79" s="137"/>
      <c r="W79" s="137"/>
      <c r="X79" s="137"/>
      <c r="Y79" s="138">
        <f>SUM(Y73,Y74,Y78)</f>
        <v>965</v>
      </c>
      <c r="Z79" s="138">
        <f>SUM(Z73,Z74,Z78)</f>
        <v>4329</v>
      </c>
      <c r="AA79" s="138">
        <f>SUM(AA73,AA74,AA78)</f>
        <v>3646</v>
      </c>
      <c r="AB79" s="138">
        <f>SUM(AB73,AB74,AB78)</f>
        <v>23993</v>
      </c>
      <c r="AC79" s="138">
        <f>SUM(AC73,AC74,AC78)</f>
        <v>9244</v>
      </c>
      <c r="AD79" s="217">
        <f t="shared" si="16"/>
        <v>500126</v>
      </c>
    </row>
  </sheetData>
  <sheetProtection/>
  <mergeCells count="16">
    <mergeCell ref="B50:H50"/>
    <mergeCell ref="R50:X50"/>
    <mergeCell ref="B52:H52"/>
    <mergeCell ref="R52:X52"/>
    <mergeCell ref="E9:H9"/>
    <mergeCell ref="U9:X9"/>
    <mergeCell ref="B41:H41"/>
    <mergeCell ref="R41:X41"/>
    <mergeCell ref="C42:H42"/>
    <mergeCell ref="S42:X42"/>
    <mergeCell ref="E4:H4"/>
    <mergeCell ref="U4:X4"/>
    <mergeCell ref="B5:P5"/>
    <mergeCell ref="R5:AD5"/>
    <mergeCell ref="B6:H6"/>
    <mergeCell ref="R6:X6"/>
  </mergeCells>
  <printOptions horizontalCentered="1"/>
  <pageMargins left="0.7086614173228347" right="0.7086614173228347" top="0.7480314960629921" bottom="0.7480314960629921" header="0.31496062992125984" footer="0.31496062992125984"/>
  <pageSetup horizontalDpi="600" verticalDpi="600" orientation="portrait" paperSize="8" scale="50" r:id="rId1"/>
  <headerFooter>
    <oddFooter>&amp;L&amp;D&amp;C&amp;P</oddFooter>
  </headerFooter>
  <colBreaks count="1" manualBreakCount="1">
    <brk id="16" max="100" man="1"/>
  </colBreaks>
</worksheet>
</file>

<file path=xl/worksheets/sheet6.xml><?xml version="1.0" encoding="utf-8"?>
<worksheet xmlns="http://schemas.openxmlformats.org/spreadsheetml/2006/main" xmlns:r="http://schemas.openxmlformats.org/officeDocument/2006/relationships">
  <dimension ref="A1:S79"/>
  <sheetViews>
    <sheetView view="pageBreakPreview" zoomScaleSheetLayoutView="100" zoomScalePageLayoutView="0" workbookViewId="0" topLeftCell="A1">
      <selection activeCell="O2" sqref="O2"/>
    </sheetView>
  </sheetViews>
  <sheetFormatPr defaultColWidth="9.140625" defaultRowHeight="15"/>
  <cols>
    <col min="1" max="1" width="4.421875" style="6" customWidth="1"/>
    <col min="2" max="2" width="4.140625" style="7" customWidth="1"/>
    <col min="3" max="3" width="5.7109375" style="7" customWidth="1"/>
    <col min="4" max="5" width="8.7109375" style="7" customWidth="1"/>
    <col min="6" max="7" width="10.7109375" style="7" customWidth="1"/>
    <col min="8" max="8" width="78.7109375" style="7" customWidth="1"/>
    <col min="9" max="14" width="15.7109375" style="7" customWidth="1"/>
    <col min="15" max="15" width="20.7109375" style="7" customWidth="1"/>
    <col min="16" max="16384" width="9.140625" style="7" customWidth="1"/>
  </cols>
  <sheetData>
    <row r="1" ht="15" customHeight="1">
      <c r="O1" s="8" t="s">
        <v>1047</v>
      </c>
    </row>
    <row r="2" ht="15" customHeight="1"/>
    <row r="3" ht="15" customHeight="1" thickBot="1">
      <c r="O3" s="8" t="s">
        <v>15</v>
      </c>
    </row>
    <row r="4" spans="1:15" s="14" customFormat="1" ht="15" customHeight="1" thickBot="1">
      <c r="A4" s="9"/>
      <c r="B4" s="10" t="s">
        <v>16</v>
      </c>
      <c r="C4" s="10" t="s">
        <v>17</v>
      </c>
      <c r="D4" s="10" t="s">
        <v>18</v>
      </c>
      <c r="E4" s="11" t="s">
        <v>19</v>
      </c>
      <c r="F4" s="12"/>
      <c r="G4" s="12"/>
      <c r="H4" s="13"/>
      <c r="I4" s="10" t="s">
        <v>20</v>
      </c>
      <c r="J4" s="10" t="s">
        <v>21</v>
      </c>
      <c r="K4" s="10" t="s">
        <v>22</v>
      </c>
      <c r="L4" s="10" t="s">
        <v>23</v>
      </c>
      <c r="M4" s="10" t="s">
        <v>265</v>
      </c>
      <c r="N4" s="10" t="s">
        <v>266</v>
      </c>
      <c r="O4" s="200" t="s">
        <v>267</v>
      </c>
    </row>
    <row r="5" spans="1:19" ht="42" customHeight="1" thickBot="1">
      <c r="A5" s="9" t="s">
        <v>24</v>
      </c>
      <c r="B5" s="218" t="s">
        <v>830</v>
      </c>
      <c r="C5" s="219"/>
      <c r="D5" s="219"/>
      <c r="E5" s="219"/>
      <c r="F5" s="219"/>
      <c r="G5" s="219"/>
      <c r="H5" s="219"/>
      <c r="I5" s="219"/>
      <c r="J5" s="219"/>
      <c r="K5" s="219"/>
      <c r="L5" s="219"/>
      <c r="M5" s="219"/>
      <c r="N5" s="219"/>
      <c r="O5" s="220"/>
      <c r="P5" s="164"/>
      <c r="Q5" s="164"/>
      <c r="R5" s="164"/>
      <c r="S5" s="164"/>
    </row>
    <row r="6" spans="1:15" ht="60.75" thickBot="1">
      <c r="A6" s="9" t="s">
        <v>26</v>
      </c>
      <c r="B6" s="18" t="s">
        <v>27</v>
      </c>
      <c r="C6" s="18"/>
      <c r="D6" s="18"/>
      <c r="E6" s="18"/>
      <c r="F6" s="18"/>
      <c r="G6" s="18"/>
      <c r="H6" s="18"/>
      <c r="I6" s="19" t="s">
        <v>831</v>
      </c>
      <c r="J6" s="19" t="s">
        <v>832</v>
      </c>
      <c r="K6" s="19" t="s">
        <v>833</v>
      </c>
      <c r="L6" s="19" t="s">
        <v>834</v>
      </c>
      <c r="M6" s="19" t="s">
        <v>835</v>
      </c>
      <c r="N6" s="19" t="s">
        <v>836</v>
      </c>
      <c r="O6" s="19" t="s">
        <v>837</v>
      </c>
    </row>
    <row r="7" spans="1:15" s="25" customFormat="1" ht="15" customHeight="1" thickBot="1">
      <c r="A7" s="9" t="s">
        <v>32</v>
      </c>
      <c r="B7" s="20" t="s">
        <v>33</v>
      </c>
      <c r="C7" s="21" t="s">
        <v>34</v>
      </c>
      <c r="D7" s="22"/>
      <c r="E7" s="22"/>
      <c r="F7" s="22"/>
      <c r="G7" s="22"/>
      <c r="H7" s="22"/>
      <c r="I7" s="23">
        <f aca="true" t="shared" si="0" ref="I7:N7">SUM(I8,I12,I29,I19)</f>
        <v>170054</v>
      </c>
      <c r="J7" s="168">
        <f t="shared" si="0"/>
        <v>11899</v>
      </c>
      <c r="K7" s="168">
        <f t="shared" si="0"/>
        <v>8098</v>
      </c>
      <c r="L7" s="168">
        <f t="shared" si="0"/>
        <v>55106</v>
      </c>
      <c r="M7" s="168">
        <f t="shared" si="0"/>
        <v>4515</v>
      </c>
      <c r="N7" s="168">
        <f t="shared" si="0"/>
        <v>13714</v>
      </c>
      <c r="O7" s="205">
        <f>SUM(I7:N7)</f>
        <v>263386</v>
      </c>
    </row>
    <row r="8" spans="1:15" s="25" customFormat="1" ht="15" customHeight="1" thickBot="1">
      <c r="A8" s="9" t="s">
        <v>35</v>
      </c>
      <c r="B8" s="26"/>
      <c r="C8" s="27" t="s">
        <v>36</v>
      </c>
      <c r="D8" s="28" t="s">
        <v>37</v>
      </c>
      <c r="E8" s="29"/>
      <c r="F8" s="29"/>
      <c r="G8" s="29"/>
      <c r="H8" s="29"/>
      <c r="I8" s="30">
        <f aca="true" t="shared" si="1" ref="I8:N8">SUM(I9:I11)</f>
        <v>0</v>
      </c>
      <c r="J8" s="30">
        <f t="shared" si="1"/>
        <v>0</v>
      </c>
      <c r="K8" s="30">
        <f t="shared" si="1"/>
        <v>0</v>
      </c>
      <c r="L8" s="30">
        <f t="shared" si="1"/>
        <v>0</v>
      </c>
      <c r="M8" s="30">
        <f t="shared" si="1"/>
        <v>0</v>
      </c>
      <c r="N8" s="30">
        <f t="shared" si="1"/>
        <v>3000</v>
      </c>
      <c r="O8" s="206">
        <f aca="true" t="shared" si="2" ref="O8:O50">SUM(I8:N8)</f>
        <v>3000</v>
      </c>
    </row>
    <row r="9" spans="1:15" s="39" customFormat="1" ht="15" customHeight="1" thickBot="1">
      <c r="A9" s="9" t="s">
        <v>38</v>
      </c>
      <c r="B9" s="32"/>
      <c r="C9" s="33"/>
      <c r="D9" s="34" t="s">
        <v>39</v>
      </c>
      <c r="E9" s="35" t="s">
        <v>40</v>
      </c>
      <c r="F9" s="35"/>
      <c r="G9" s="35"/>
      <c r="H9" s="36"/>
      <c r="I9" s="37"/>
      <c r="J9" s="171"/>
      <c r="K9" s="171"/>
      <c r="L9" s="171"/>
      <c r="M9" s="171"/>
      <c r="N9" s="171"/>
      <c r="O9" s="171">
        <f t="shared" si="2"/>
        <v>0</v>
      </c>
    </row>
    <row r="10" spans="1:15" s="39" customFormat="1" ht="15" customHeight="1" thickBot="1">
      <c r="A10" s="9" t="s">
        <v>41</v>
      </c>
      <c r="B10" s="32"/>
      <c r="C10" s="33"/>
      <c r="D10" s="40" t="s">
        <v>42</v>
      </c>
      <c r="E10" s="41" t="s">
        <v>43</v>
      </c>
      <c r="F10" s="42"/>
      <c r="G10" s="42"/>
      <c r="H10" s="42"/>
      <c r="I10" s="37"/>
      <c r="J10" s="171"/>
      <c r="K10" s="171"/>
      <c r="L10" s="171"/>
      <c r="M10" s="171"/>
      <c r="N10" s="171"/>
      <c r="O10" s="171"/>
    </row>
    <row r="11" spans="1:15" s="39" customFormat="1" ht="15" customHeight="1" thickBot="1">
      <c r="A11" s="9" t="s">
        <v>44</v>
      </c>
      <c r="B11" s="32"/>
      <c r="C11" s="33"/>
      <c r="D11" s="34" t="s">
        <v>45</v>
      </c>
      <c r="E11" s="43" t="s">
        <v>46</v>
      </c>
      <c r="F11" s="44"/>
      <c r="G11" s="44"/>
      <c r="H11" s="43"/>
      <c r="I11" s="37"/>
      <c r="J11" s="171"/>
      <c r="K11" s="171"/>
      <c r="L11" s="171"/>
      <c r="M11" s="171"/>
      <c r="N11" s="171">
        <v>3000</v>
      </c>
      <c r="O11" s="171">
        <f t="shared" si="2"/>
        <v>3000</v>
      </c>
    </row>
    <row r="12" spans="1:15" s="25" customFormat="1" ht="15" customHeight="1" thickBot="1">
      <c r="A12" s="9" t="s">
        <v>47</v>
      </c>
      <c r="B12" s="26"/>
      <c r="C12" s="27" t="s">
        <v>48</v>
      </c>
      <c r="D12" s="45" t="s">
        <v>49</v>
      </c>
      <c r="E12" s="46"/>
      <c r="F12" s="46"/>
      <c r="G12" s="46"/>
      <c r="H12" s="46"/>
      <c r="I12" s="47">
        <f aca="true" t="shared" si="3" ref="I12:N12">SUM(I13:I18)</f>
        <v>0</v>
      </c>
      <c r="J12" s="47">
        <f t="shared" si="3"/>
        <v>0</v>
      </c>
      <c r="K12" s="47">
        <f t="shared" si="3"/>
        <v>0</v>
      </c>
      <c r="L12" s="47">
        <f t="shared" si="3"/>
        <v>0</v>
      </c>
      <c r="M12" s="47">
        <f t="shared" si="3"/>
        <v>0</v>
      </c>
      <c r="N12" s="47">
        <f t="shared" si="3"/>
        <v>0</v>
      </c>
      <c r="O12" s="207">
        <f t="shared" si="2"/>
        <v>0</v>
      </c>
    </row>
    <row r="13" spans="1:15" s="53" customFormat="1" ht="15" customHeight="1" thickBot="1">
      <c r="A13" s="9" t="s">
        <v>50</v>
      </c>
      <c r="B13" s="49"/>
      <c r="C13" s="50"/>
      <c r="D13" s="51" t="s">
        <v>51</v>
      </c>
      <c r="E13" s="43" t="s">
        <v>52</v>
      </c>
      <c r="F13" s="52"/>
      <c r="G13" s="52"/>
      <c r="H13" s="52"/>
      <c r="I13" s="37"/>
      <c r="J13" s="171"/>
      <c r="K13" s="171"/>
      <c r="L13" s="171"/>
      <c r="M13" s="171"/>
      <c r="N13" s="171"/>
      <c r="O13" s="171">
        <f t="shared" si="2"/>
        <v>0</v>
      </c>
    </row>
    <row r="14" spans="1:15" s="53" customFormat="1" ht="15" customHeight="1" thickBot="1">
      <c r="A14" s="9" t="s">
        <v>53</v>
      </c>
      <c r="B14" s="49"/>
      <c r="C14" s="50"/>
      <c r="D14" s="34" t="s">
        <v>54</v>
      </c>
      <c r="E14" s="43" t="s">
        <v>55</v>
      </c>
      <c r="F14" s="52"/>
      <c r="G14" s="52"/>
      <c r="H14" s="52"/>
      <c r="I14" s="37"/>
      <c r="J14" s="171"/>
      <c r="K14" s="171"/>
      <c r="L14" s="171"/>
      <c r="M14" s="171"/>
      <c r="N14" s="171"/>
      <c r="O14" s="171">
        <f t="shared" si="2"/>
        <v>0</v>
      </c>
    </row>
    <row r="15" spans="1:15" s="53" customFormat="1" ht="15" customHeight="1" thickBot="1">
      <c r="A15" s="9" t="s">
        <v>56</v>
      </c>
      <c r="B15" s="49"/>
      <c r="C15" s="50"/>
      <c r="D15" s="34" t="s">
        <v>57</v>
      </c>
      <c r="E15" s="43" t="s">
        <v>58</v>
      </c>
      <c r="F15" s="52"/>
      <c r="G15" s="52"/>
      <c r="H15" s="52"/>
      <c r="I15" s="37"/>
      <c r="J15" s="171"/>
      <c r="K15" s="171"/>
      <c r="L15" s="171"/>
      <c r="M15" s="171"/>
      <c r="N15" s="171"/>
      <c r="O15" s="171">
        <f t="shared" si="2"/>
        <v>0</v>
      </c>
    </row>
    <row r="16" spans="1:15" s="53" customFormat="1" ht="15" customHeight="1" thickBot="1">
      <c r="A16" s="9" t="s">
        <v>59</v>
      </c>
      <c r="B16" s="49"/>
      <c r="C16" s="50"/>
      <c r="D16" s="34" t="s">
        <v>60</v>
      </c>
      <c r="E16" s="43" t="s">
        <v>61</v>
      </c>
      <c r="F16" s="52"/>
      <c r="G16" s="52"/>
      <c r="H16" s="52"/>
      <c r="I16" s="37"/>
      <c r="J16" s="171"/>
      <c r="K16" s="171"/>
      <c r="L16" s="171"/>
      <c r="M16" s="171"/>
      <c r="N16" s="171"/>
      <c r="O16" s="171">
        <f t="shared" si="2"/>
        <v>0</v>
      </c>
    </row>
    <row r="17" spans="1:15" s="53" customFormat="1" ht="15" customHeight="1" thickBot="1">
      <c r="A17" s="9" t="s">
        <v>62</v>
      </c>
      <c r="B17" s="49"/>
      <c r="C17" s="50"/>
      <c r="D17" s="34" t="s">
        <v>63</v>
      </c>
      <c r="E17" s="43" t="s">
        <v>64</v>
      </c>
      <c r="F17" s="52"/>
      <c r="G17" s="52"/>
      <c r="H17" s="52"/>
      <c r="I17" s="37"/>
      <c r="J17" s="171"/>
      <c r="K17" s="171"/>
      <c r="L17" s="171"/>
      <c r="M17" s="171"/>
      <c r="N17" s="171"/>
      <c r="O17" s="171">
        <f t="shared" si="2"/>
        <v>0</v>
      </c>
    </row>
    <row r="18" spans="1:15" s="53" customFormat="1" ht="15" customHeight="1" thickBot="1">
      <c r="A18" s="9" t="s">
        <v>65</v>
      </c>
      <c r="B18" s="49"/>
      <c r="C18" s="50"/>
      <c r="D18" s="54" t="s">
        <v>66</v>
      </c>
      <c r="E18" s="43" t="s">
        <v>67</v>
      </c>
      <c r="F18" s="52"/>
      <c r="G18" s="52"/>
      <c r="H18" s="52"/>
      <c r="I18" s="37"/>
      <c r="J18" s="171"/>
      <c r="K18" s="171"/>
      <c r="L18" s="171"/>
      <c r="M18" s="171"/>
      <c r="N18" s="171"/>
      <c r="O18" s="171">
        <f t="shared" si="2"/>
        <v>0</v>
      </c>
    </row>
    <row r="19" spans="1:15" s="25" customFormat="1" ht="15" customHeight="1" thickBot="1">
      <c r="A19" s="9" t="s">
        <v>68</v>
      </c>
      <c r="B19" s="26"/>
      <c r="C19" s="27" t="s">
        <v>69</v>
      </c>
      <c r="D19" s="45" t="s">
        <v>34</v>
      </c>
      <c r="E19" s="46"/>
      <c r="F19" s="46"/>
      <c r="G19" s="46"/>
      <c r="H19" s="46"/>
      <c r="I19" s="30">
        <f aca="true" t="shared" si="4" ref="I19:N19">SUM(I20:I28)</f>
        <v>170054</v>
      </c>
      <c r="J19" s="175">
        <f t="shared" si="4"/>
        <v>11899</v>
      </c>
      <c r="K19" s="175">
        <f t="shared" si="4"/>
        <v>8098</v>
      </c>
      <c r="L19" s="175">
        <f t="shared" si="4"/>
        <v>55106</v>
      </c>
      <c r="M19" s="175">
        <f t="shared" si="4"/>
        <v>4515</v>
      </c>
      <c r="N19" s="175">
        <f t="shared" si="4"/>
        <v>10114</v>
      </c>
      <c r="O19" s="207">
        <f t="shared" si="2"/>
        <v>259786</v>
      </c>
    </row>
    <row r="20" spans="1:15" s="39" customFormat="1" ht="15" customHeight="1" thickBot="1">
      <c r="A20" s="9" t="s">
        <v>70</v>
      </c>
      <c r="B20" s="32"/>
      <c r="C20" s="33"/>
      <c r="D20" s="40" t="s">
        <v>71</v>
      </c>
      <c r="E20" s="43" t="s">
        <v>72</v>
      </c>
      <c r="F20" s="43"/>
      <c r="G20" s="43"/>
      <c r="H20" s="55"/>
      <c r="I20" s="37"/>
      <c r="J20" s="171"/>
      <c r="K20" s="171"/>
      <c r="L20" s="171"/>
      <c r="M20" s="171"/>
      <c r="N20" s="171">
        <v>100</v>
      </c>
      <c r="O20" s="171">
        <f t="shared" si="2"/>
        <v>100</v>
      </c>
    </row>
    <row r="21" spans="1:15" s="39" customFormat="1" ht="15" customHeight="1" thickBot="1">
      <c r="A21" s="9" t="s">
        <v>73</v>
      </c>
      <c r="B21" s="32"/>
      <c r="C21" s="33"/>
      <c r="D21" s="40" t="s">
        <v>74</v>
      </c>
      <c r="E21" s="43" t="s">
        <v>75</v>
      </c>
      <c r="F21" s="43"/>
      <c r="G21" s="43"/>
      <c r="H21" s="55"/>
      <c r="I21" s="37">
        <v>99263</v>
      </c>
      <c r="J21" s="171">
        <v>271</v>
      </c>
      <c r="K21" s="171">
        <v>543</v>
      </c>
      <c r="L21" s="171">
        <v>32703</v>
      </c>
      <c r="M21" s="171">
        <v>418</v>
      </c>
      <c r="N21" s="171">
        <f>7600+'[1]Javaslat'!N84</f>
        <v>7196</v>
      </c>
      <c r="O21" s="171">
        <f t="shared" si="2"/>
        <v>140394</v>
      </c>
    </row>
    <row r="22" spans="1:15" s="39" customFormat="1" ht="15" customHeight="1" thickBot="1">
      <c r="A22" s="9" t="s">
        <v>76</v>
      </c>
      <c r="B22" s="32"/>
      <c r="C22" s="33"/>
      <c r="D22" s="40" t="s">
        <v>77</v>
      </c>
      <c r="E22" s="55" t="s">
        <v>78</v>
      </c>
      <c r="F22" s="55"/>
      <c r="G22" s="55"/>
      <c r="H22" s="55"/>
      <c r="I22" s="37"/>
      <c r="J22" s="171"/>
      <c r="K22" s="171"/>
      <c r="L22" s="171"/>
      <c r="M22" s="171"/>
      <c r="N22" s="171">
        <v>250</v>
      </c>
      <c r="O22" s="171">
        <f t="shared" si="2"/>
        <v>250</v>
      </c>
    </row>
    <row r="23" spans="1:15" s="39" customFormat="1" ht="15" customHeight="1" thickBot="1">
      <c r="A23" s="9" t="s">
        <v>79</v>
      </c>
      <c r="B23" s="32"/>
      <c r="C23" s="33"/>
      <c r="D23" s="40" t="s">
        <v>80</v>
      </c>
      <c r="E23" s="55" t="s">
        <v>81</v>
      </c>
      <c r="F23" s="43"/>
      <c r="G23" s="43"/>
      <c r="H23" s="43"/>
      <c r="I23" s="37"/>
      <c r="J23" s="171"/>
      <c r="K23" s="171"/>
      <c r="L23" s="171"/>
      <c r="M23" s="171"/>
      <c r="N23" s="171"/>
      <c r="O23" s="171">
        <f t="shared" si="2"/>
        <v>0</v>
      </c>
    </row>
    <row r="24" spans="1:15" s="39" customFormat="1" ht="15" customHeight="1" thickBot="1">
      <c r="A24" s="9" t="s">
        <v>82</v>
      </c>
      <c r="B24" s="32"/>
      <c r="C24" s="33"/>
      <c r="D24" s="40" t="s">
        <v>83</v>
      </c>
      <c r="E24" s="55" t="s">
        <v>84</v>
      </c>
      <c r="F24" s="43"/>
      <c r="G24" s="43"/>
      <c r="H24" s="43"/>
      <c r="I24" s="37">
        <v>31746</v>
      </c>
      <c r="J24" s="171">
        <v>6021</v>
      </c>
      <c r="K24" s="171">
        <v>4463</v>
      </c>
      <c r="L24" s="171">
        <v>7774</v>
      </c>
      <c r="M24" s="171">
        <v>3110</v>
      </c>
      <c r="N24" s="171"/>
      <c r="O24" s="171">
        <f t="shared" si="2"/>
        <v>53114</v>
      </c>
    </row>
    <row r="25" spans="1:15" s="39" customFormat="1" ht="15" customHeight="1" thickBot="1">
      <c r="A25" s="9" t="s">
        <v>85</v>
      </c>
      <c r="B25" s="32"/>
      <c r="C25" s="33"/>
      <c r="D25" s="40" t="s">
        <v>86</v>
      </c>
      <c r="E25" s="55" t="s">
        <v>87</v>
      </c>
      <c r="F25" s="43"/>
      <c r="G25" s="43"/>
      <c r="H25" s="43"/>
      <c r="I25" s="37">
        <f>39045+'[1]Javaslat'!N99</f>
        <v>34682</v>
      </c>
      <c r="J25" s="171">
        <v>1699</v>
      </c>
      <c r="K25" s="171">
        <v>1352</v>
      </c>
      <c r="L25" s="171">
        <v>10929</v>
      </c>
      <c r="M25" s="171">
        <v>953</v>
      </c>
      <c r="N25" s="171">
        <f>1607+'[1]Javaslat'!N85</f>
        <v>2011</v>
      </c>
      <c r="O25" s="171">
        <f t="shared" si="2"/>
        <v>51626</v>
      </c>
    </row>
    <row r="26" spans="1:15" s="39" customFormat="1" ht="15" customHeight="1" thickBot="1">
      <c r="A26" s="9" t="s">
        <v>88</v>
      </c>
      <c r="B26" s="32"/>
      <c r="C26" s="33"/>
      <c r="D26" s="40" t="s">
        <v>89</v>
      </c>
      <c r="E26" s="55" t="s">
        <v>90</v>
      </c>
      <c r="F26" s="43"/>
      <c r="G26" s="43"/>
      <c r="H26" s="43"/>
      <c r="I26" s="37">
        <f>'[1]Javaslat'!N100</f>
        <v>4363</v>
      </c>
      <c r="J26" s="171">
        <v>3885</v>
      </c>
      <c r="K26" s="171">
        <v>1740</v>
      </c>
      <c r="L26" s="171">
        <v>3700</v>
      </c>
      <c r="M26" s="171">
        <v>34</v>
      </c>
      <c r="N26" s="171">
        <v>557</v>
      </c>
      <c r="O26" s="171">
        <f t="shared" si="2"/>
        <v>14279</v>
      </c>
    </row>
    <row r="27" spans="1:15" s="39" customFormat="1" ht="15" customHeight="1" thickBot="1">
      <c r="A27" s="9" t="s">
        <v>91</v>
      </c>
      <c r="B27" s="32"/>
      <c r="C27" s="33"/>
      <c r="D27" s="40" t="s">
        <v>92</v>
      </c>
      <c r="E27" s="55" t="s">
        <v>93</v>
      </c>
      <c r="F27" s="43"/>
      <c r="G27" s="43"/>
      <c r="H27" s="43"/>
      <c r="I27" s="37"/>
      <c r="J27" s="171">
        <v>23</v>
      </c>
      <c r="K27" s="171"/>
      <c r="L27" s="171"/>
      <c r="M27" s="171"/>
      <c r="N27" s="171"/>
      <c r="O27" s="171">
        <f t="shared" si="2"/>
        <v>23</v>
      </c>
    </row>
    <row r="28" spans="1:15" s="39" customFormat="1" ht="15" customHeight="1" thickBot="1">
      <c r="A28" s="9" t="s">
        <v>94</v>
      </c>
      <c r="B28" s="32"/>
      <c r="C28" s="33"/>
      <c r="D28" s="40" t="s">
        <v>95</v>
      </c>
      <c r="E28" s="55" t="s">
        <v>96</v>
      </c>
      <c r="F28" s="43"/>
      <c r="G28" s="43"/>
      <c r="H28" s="43"/>
      <c r="I28" s="37"/>
      <c r="J28" s="171"/>
      <c r="K28" s="171"/>
      <c r="L28" s="171"/>
      <c r="M28" s="171"/>
      <c r="N28" s="171"/>
      <c r="O28" s="171">
        <f t="shared" si="2"/>
        <v>0</v>
      </c>
    </row>
    <row r="29" spans="1:15" s="25" customFormat="1" ht="15" customHeight="1" thickBot="1">
      <c r="A29" s="9" t="s">
        <v>97</v>
      </c>
      <c r="B29" s="26"/>
      <c r="C29" s="27" t="s">
        <v>98</v>
      </c>
      <c r="D29" s="28" t="s">
        <v>99</v>
      </c>
      <c r="E29" s="29"/>
      <c r="F29" s="46"/>
      <c r="G29" s="46"/>
      <c r="H29" s="46"/>
      <c r="I29" s="47">
        <f aca="true" t="shared" si="5" ref="I29:N29">SUM(I30:I31)</f>
        <v>0</v>
      </c>
      <c r="J29" s="47">
        <f t="shared" si="5"/>
        <v>0</v>
      </c>
      <c r="K29" s="47">
        <f t="shared" si="5"/>
        <v>0</v>
      </c>
      <c r="L29" s="47">
        <f t="shared" si="5"/>
        <v>0</v>
      </c>
      <c r="M29" s="47">
        <f t="shared" si="5"/>
        <v>0</v>
      </c>
      <c r="N29" s="47">
        <f t="shared" si="5"/>
        <v>600</v>
      </c>
      <c r="O29" s="207">
        <f t="shared" si="2"/>
        <v>600</v>
      </c>
    </row>
    <row r="30" spans="1:15" s="60" customFormat="1" ht="15" customHeight="1" thickBot="1">
      <c r="A30" s="9" t="s">
        <v>100</v>
      </c>
      <c r="B30" s="56"/>
      <c r="C30" s="57"/>
      <c r="D30" s="34" t="s">
        <v>101</v>
      </c>
      <c r="E30" s="55" t="s">
        <v>102</v>
      </c>
      <c r="F30" s="58"/>
      <c r="G30" s="59"/>
      <c r="H30" s="59"/>
      <c r="I30" s="37"/>
      <c r="J30" s="171"/>
      <c r="K30" s="171"/>
      <c r="L30" s="171"/>
      <c r="M30" s="171"/>
      <c r="N30" s="171"/>
      <c r="O30" s="171">
        <f t="shared" si="2"/>
        <v>0</v>
      </c>
    </row>
    <row r="31" spans="1:15" s="60" customFormat="1" ht="15" customHeight="1" thickBot="1">
      <c r="A31" s="9" t="s">
        <v>103</v>
      </c>
      <c r="B31" s="56"/>
      <c r="C31" s="57"/>
      <c r="D31" s="34" t="s">
        <v>104</v>
      </c>
      <c r="E31" s="55" t="s">
        <v>105</v>
      </c>
      <c r="F31" s="58"/>
      <c r="G31" s="59"/>
      <c r="H31" s="59"/>
      <c r="I31" s="37"/>
      <c r="J31" s="171"/>
      <c r="K31" s="171"/>
      <c r="L31" s="171"/>
      <c r="M31" s="171"/>
      <c r="N31" s="171">
        <v>600</v>
      </c>
      <c r="O31" s="171">
        <f t="shared" si="2"/>
        <v>600</v>
      </c>
    </row>
    <row r="32" spans="1:15" s="25" customFormat="1" ht="15" customHeight="1" thickBot="1">
      <c r="A32" s="9" t="s">
        <v>106</v>
      </c>
      <c r="B32" s="20" t="s">
        <v>107</v>
      </c>
      <c r="C32" s="21" t="s">
        <v>108</v>
      </c>
      <c r="D32" s="21"/>
      <c r="E32" s="21"/>
      <c r="F32" s="21"/>
      <c r="G32" s="21"/>
      <c r="H32" s="21"/>
      <c r="I32" s="23">
        <f aca="true" t="shared" si="6" ref="I32:N32">SUM(I33,I36,I39)</f>
        <v>0</v>
      </c>
      <c r="J32" s="23">
        <f t="shared" si="6"/>
        <v>0</v>
      </c>
      <c r="K32" s="23">
        <f t="shared" si="6"/>
        <v>0</v>
      </c>
      <c r="L32" s="23">
        <f t="shared" si="6"/>
        <v>0</v>
      </c>
      <c r="M32" s="23">
        <f t="shared" si="6"/>
        <v>0</v>
      </c>
      <c r="N32" s="23">
        <f t="shared" si="6"/>
        <v>581</v>
      </c>
      <c r="O32" s="205">
        <f t="shared" si="2"/>
        <v>581</v>
      </c>
    </row>
    <row r="33" spans="1:15" s="25" customFormat="1" ht="15" customHeight="1" thickBot="1">
      <c r="A33" s="9" t="s">
        <v>109</v>
      </c>
      <c r="B33" s="26"/>
      <c r="C33" s="61" t="s">
        <v>110</v>
      </c>
      <c r="D33" s="62" t="s">
        <v>111</v>
      </c>
      <c r="E33" s="28"/>
      <c r="F33" s="29"/>
      <c r="G33" s="29"/>
      <c r="H33" s="29"/>
      <c r="I33" s="30">
        <f aca="true" t="shared" si="7" ref="I33:N33">SUM(I34:I35)</f>
        <v>0</v>
      </c>
      <c r="J33" s="30">
        <f t="shared" si="7"/>
        <v>0</v>
      </c>
      <c r="K33" s="30">
        <f t="shared" si="7"/>
        <v>0</v>
      </c>
      <c r="L33" s="30">
        <f t="shared" si="7"/>
        <v>0</v>
      </c>
      <c r="M33" s="30">
        <f t="shared" si="7"/>
        <v>0</v>
      </c>
      <c r="N33" s="30">
        <f t="shared" si="7"/>
        <v>581</v>
      </c>
      <c r="O33" s="206">
        <f t="shared" si="2"/>
        <v>581</v>
      </c>
    </row>
    <row r="34" spans="1:15" s="39" customFormat="1" ht="15" customHeight="1" thickBot="1">
      <c r="A34" s="9" t="s">
        <v>112</v>
      </c>
      <c r="B34" s="32"/>
      <c r="C34" s="33"/>
      <c r="D34" s="34" t="s">
        <v>113</v>
      </c>
      <c r="E34" s="43" t="s">
        <v>114</v>
      </c>
      <c r="F34" s="43"/>
      <c r="G34" s="43"/>
      <c r="H34" s="43"/>
      <c r="I34" s="37"/>
      <c r="J34" s="37"/>
      <c r="K34" s="37"/>
      <c r="L34" s="37"/>
      <c r="M34" s="37"/>
      <c r="N34" s="37"/>
      <c r="O34" s="171">
        <f t="shared" si="2"/>
        <v>0</v>
      </c>
    </row>
    <row r="35" spans="1:15" s="39" customFormat="1" ht="15" customHeight="1" thickBot="1">
      <c r="A35" s="9" t="s">
        <v>115</v>
      </c>
      <c r="B35" s="32"/>
      <c r="C35" s="34"/>
      <c r="D35" s="34" t="s">
        <v>116</v>
      </c>
      <c r="E35" s="43" t="s">
        <v>117</v>
      </c>
      <c r="F35" s="44"/>
      <c r="G35" s="44"/>
      <c r="H35" s="43"/>
      <c r="I35" s="37"/>
      <c r="J35" s="37"/>
      <c r="K35" s="37"/>
      <c r="L35" s="37"/>
      <c r="M35" s="37"/>
      <c r="N35" s="37">
        <v>581</v>
      </c>
      <c r="O35" s="171">
        <f t="shared" si="2"/>
        <v>581</v>
      </c>
    </row>
    <row r="36" spans="1:15" s="25" customFormat="1" ht="15" customHeight="1" thickBot="1">
      <c r="A36" s="9" t="s">
        <v>118</v>
      </c>
      <c r="B36" s="26"/>
      <c r="C36" s="61" t="s">
        <v>119</v>
      </c>
      <c r="D36" s="63" t="s">
        <v>108</v>
      </c>
      <c r="E36" s="45"/>
      <c r="F36" s="46"/>
      <c r="G36" s="46"/>
      <c r="H36" s="46"/>
      <c r="I36" s="47">
        <f aca="true" t="shared" si="8" ref="I36:N36">SUM(I37:I38)</f>
        <v>0</v>
      </c>
      <c r="J36" s="47">
        <f t="shared" si="8"/>
        <v>0</v>
      </c>
      <c r="K36" s="47">
        <f t="shared" si="8"/>
        <v>0</v>
      </c>
      <c r="L36" s="47">
        <f t="shared" si="8"/>
        <v>0</v>
      </c>
      <c r="M36" s="47">
        <f t="shared" si="8"/>
        <v>0</v>
      </c>
      <c r="N36" s="47">
        <f t="shared" si="8"/>
        <v>0</v>
      </c>
      <c r="O36" s="207">
        <f t="shared" si="2"/>
        <v>0</v>
      </c>
    </row>
    <row r="37" spans="1:15" s="39" customFormat="1" ht="15" customHeight="1" thickBot="1">
      <c r="A37" s="9" t="s">
        <v>120</v>
      </c>
      <c r="B37" s="32"/>
      <c r="C37" s="33"/>
      <c r="D37" s="34" t="s">
        <v>121</v>
      </c>
      <c r="E37" s="43" t="s">
        <v>122</v>
      </c>
      <c r="F37" s="43"/>
      <c r="G37" s="43"/>
      <c r="H37" s="43"/>
      <c r="I37" s="37"/>
      <c r="J37" s="37"/>
      <c r="K37" s="37"/>
      <c r="L37" s="37"/>
      <c r="M37" s="37"/>
      <c r="N37" s="37"/>
      <c r="O37" s="171">
        <f t="shared" si="2"/>
        <v>0</v>
      </c>
    </row>
    <row r="38" spans="1:15" s="39" customFormat="1" ht="15" customHeight="1" thickBot="1">
      <c r="A38" s="9" t="s">
        <v>123</v>
      </c>
      <c r="B38" s="32"/>
      <c r="C38" s="33"/>
      <c r="D38" s="34" t="s">
        <v>124</v>
      </c>
      <c r="E38" s="43" t="s">
        <v>125</v>
      </c>
      <c r="F38" s="55"/>
      <c r="G38" s="55"/>
      <c r="H38" s="55"/>
      <c r="I38" s="37"/>
      <c r="J38" s="37"/>
      <c r="K38" s="37"/>
      <c r="L38" s="37"/>
      <c r="M38" s="37"/>
      <c r="N38" s="37"/>
      <c r="O38" s="171">
        <f t="shared" si="2"/>
        <v>0</v>
      </c>
    </row>
    <row r="39" spans="1:15" s="25" customFormat="1" ht="15" customHeight="1" thickBot="1">
      <c r="A39" s="9" t="s">
        <v>126</v>
      </c>
      <c r="B39" s="26"/>
      <c r="C39" s="61" t="s">
        <v>127</v>
      </c>
      <c r="D39" s="28" t="s">
        <v>128</v>
      </c>
      <c r="E39" s="64"/>
      <c r="F39" s="29"/>
      <c r="G39" s="29"/>
      <c r="H39" s="29"/>
      <c r="I39" s="30">
        <f aca="true" t="shared" si="9" ref="I39:N39">SUM(I40)</f>
        <v>0</v>
      </c>
      <c r="J39" s="30">
        <f t="shared" si="9"/>
        <v>0</v>
      </c>
      <c r="K39" s="30">
        <f t="shared" si="9"/>
        <v>0</v>
      </c>
      <c r="L39" s="30">
        <f t="shared" si="9"/>
        <v>0</v>
      </c>
      <c r="M39" s="30">
        <f t="shared" si="9"/>
        <v>0</v>
      </c>
      <c r="N39" s="30">
        <f t="shared" si="9"/>
        <v>0</v>
      </c>
      <c r="O39" s="206">
        <f t="shared" si="2"/>
        <v>0</v>
      </c>
    </row>
    <row r="40" spans="1:15" s="39" customFormat="1" ht="15" customHeight="1" thickBot="1">
      <c r="A40" s="9" t="s">
        <v>129</v>
      </c>
      <c r="B40" s="32"/>
      <c r="C40" s="33"/>
      <c r="D40" s="34" t="s">
        <v>130</v>
      </c>
      <c r="E40" s="55" t="s">
        <v>131</v>
      </c>
      <c r="F40" s="55"/>
      <c r="G40" s="55"/>
      <c r="H40" s="55"/>
      <c r="I40" s="65"/>
      <c r="J40" s="180"/>
      <c r="K40" s="180"/>
      <c r="L40" s="180"/>
      <c r="M40" s="180"/>
      <c r="N40" s="180"/>
      <c r="O40" s="180">
        <f t="shared" si="2"/>
        <v>0</v>
      </c>
    </row>
    <row r="41" spans="1:15" s="25" customFormat="1" ht="30" customHeight="1" thickBot="1">
      <c r="A41" s="9" t="s">
        <v>132</v>
      </c>
      <c r="B41" s="67" t="s">
        <v>838</v>
      </c>
      <c r="C41" s="68"/>
      <c r="D41" s="68"/>
      <c r="E41" s="68"/>
      <c r="F41" s="68"/>
      <c r="G41" s="68"/>
      <c r="H41" s="68"/>
      <c r="I41" s="69">
        <f aca="true" t="shared" si="10" ref="I41:N41">SUM(I7,I32)</f>
        <v>170054</v>
      </c>
      <c r="J41" s="69">
        <f t="shared" si="10"/>
        <v>11899</v>
      </c>
      <c r="K41" s="69">
        <f t="shared" si="10"/>
        <v>8098</v>
      </c>
      <c r="L41" s="69">
        <f t="shared" si="10"/>
        <v>55106</v>
      </c>
      <c r="M41" s="69">
        <f t="shared" si="10"/>
        <v>4515</v>
      </c>
      <c r="N41" s="69">
        <f t="shared" si="10"/>
        <v>14295</v>
      </c>
      <c r="O41" s="208">
        <f t="shared" si="2"/>
        <v>263967</v>
      </c>
    </row>
    <row r="42" spans="1:15" s="72" customFormat="1" ht="15" customHeight="1" thickBot="1">
      <c r="A42" s="9" t="s">
        <v>134</v>
      </c>
      <c r="B42" s="20" t="s">
        <v>135</v>
      </c>
      <c r="C42" s="71" t="s">
        <v>136</v>
      </c>
      <c r="D42" s="71"/>
      <c r="E42" s="71"/>
      <c r="F42" s="71"/>
      <c r="G42" s="71"/>
      <c r="H42" s="71"/>
      <c r="I42" s="23">
        <f aca="true" t="shared" si="11" ref="I42:N42">SUM(I43,I45,I48)</f>
        <v>295442</v>
      </c>
      <c r="J42" s="23">
        <f t="shared" si="11"/>
        <v>123001</v>
      </c>
      <c r="K42" s="23">
        <f t="shared" si="11"/>
        <v>118561</v>
      </c>
      <c r="L42" s="23">
        <f t="shared" si="11"/>
        <v>141825</v>
      </c>
      <c r="M42" s="23">
        <f t="shared" si="11"/>
        <v>74013</v>
      </c>
      <c r="N42" s="23">
        <f t="shared" si="11"/>
        <v>99476</v>
      </c>
      <c r="O42" s="205">
        <f t="shared" si="2"/>
        <v>852318</v>
      </c>
    </row>
    <row r="43" spans="1:15" s="72" customFormat="1" ht="15" customHeight="1" thickBot="1">
      <c r="A43" s="9" t="s">
        <v>137</v>
      </c>
      <c r="B43" s="73"/>
      <c r="C43" s="27" t="s">
        <v>138</v>
      </c>
      <c r="D43" s="45" t="s">
        <v>139</v>
      </c>
      <c r="E43" s="45"/>
      <c r="F43" s="45"/>
      <c r="G43" s="45"/>
      <c r="H43" s="45"/>
      <c r="I43" s="47">
        <f aca="true" t="shared" si="12" ref="I43:N43">SUM(I44)</f>
        <v>0</v>
      </c>
      <c r="J43" s="47">
        <f t="shared" si="12"/>
        <v>0</v>
      </c>
      <c r="K43" s="47">
        <f t="shared" si="12"/>
        <v>0</v>
      </c>
      <c r="L43" s="47">
        <f t="shared" si="12"/>
        <v>0</v>
      </c>
      <c r="M43" s="47">
        <f t="shared" si="12"/>
        <v>0</v>
      </c>
      <c r="N43" s="47">
        <f t="shared" si="12"/>
        <v>0</v>
      </c>
      <c r="O43" s="207">
        <f t="shared" si="2"/>
        <v>0</v>
      </c>
    </row>
    <row r="44" spans="1:15" s="39" customFormat="1" ht="15" customHeight="1" thickBot="1">
      <c r="A44" s="9" t="s">
        <v>140</v>
      </c>
      <c r="B44" s="32"/>
      <c r="C44" s="34"/>
      <c r="D44" s="40" t="s">
        <v>141</v>
      </c>
      <c r="E44" s="43" t="s">
        <v>142</v>
      </c>
      <c r="F44" s="43"/>
      <c r="G44" s="43"/>
      <c r="H44" s="43"/>
      <c r="I44" s="37"/>
      <c r="J44" s="37"/>
      <c r="K44" s="37"/>
      <c r="L44" s="37"/>
      <c r="M44" s="37"/>
      <c r="N44" s="37"/>
      <c r="O44" s="171">
        <f t="shared" si="2"/>
        <v>0</v>
      </c>
    </row>
    <row r="45" spans="1:15" s="25" customFormat="1" ht="15" customHeight="1" thickBot="1">
      <c r="A45" s="9" t="s">
        <v>143</v>
      </c>
      <c r="B45" s="26"/>
      <c r="C45" s="27" t="s">
        <v>144</v>
      </c>
      <c r="D45" s="45" t="s">
        <v>145</v>
      </c>
      <c r="E45" s="45"/>
      <c r="F45" s="45"/>
      <c r="G45" s="45"/>
      <c r="H45" s="29"/>
      <c r="I45" s="47">
        <f aca="true" t="shared" si="13" ref="I45:N45">SUM(I46:I47)</f>
        <v>30820</v>
      </c>
      <c r="J45" s="47">
        <f t="shared" si="13"/>
        <v>6242</v>
      </c>
      <c r="K45" s="47">
        <f t="shared" si="13"/>
        <v>7861</v>
      </c>
      <c r="L45" s="47">
        <f t="shared" si="13"/>
        <v>3706</v>
      </c>
      <c r="M45" s="47">
        <f t="shared" si="13"/>
        <v>1743</v>
      </c>
      <c r="N45" s="47">
        <f t="shared" si="13"/>
        <v>11746</v>
      </c>
      <c r="O45" s="207">
        <f t="shared" si="2"/>
        <v>62118</v>
      </c>
    </row>
    <row r="46" spans="1:15" s="60" customFormat="1" ht="15" customHeight="1" thickBot="1">
      <c r="A46" s="9" t="s">
        <v>146</v>
      </c>
      <c r="B46" s="56"/>
      <c r="C46" s="34"/>
      <c r="D46" s="34" t="s">
        <v>147</v>
      </c>
      <c r="E46" s="55" t="s">
        <v>148</v>
      </c>
      <c r="F46" s="55"/>
      <c r="G46" s="55"/>
      <c r="H46" s="59"/>
      <c r="I46" s="65">
        <v>30820</v>
      </c>
      <c r="J46" s="65">
        <v>6242</v>
      </c>
      <c r="K46" s="65">
        <v>7861</v>
      </c>
      <c r="L46" s="65">
        <v>3706</v>
      </c>
      <c r="M46" s="65">
        <v>1743</v>
      </c>
      <c r="N46" s="65">
        <v>11746</v>
      </c>
      <c r="O46" s="180">
        <f t="shared" si="2"/>
        <v>62118</v>
      </c>
    </row>
    <row r="47" spans="1:15" s="60" customFormat="1" ht="15" customHeight="1" thickBot="1">
      <c r="A47" s="9" t="s">
        <v>149</v>
      </c>
      <c r="B47" s="56"/>
      <c r="C47" s="34"/>
      <c r="D47" s="34" t="s">
        <v>150</v>
      </c>
      <c r="E47" s="55" t="s">
        <v>151</v>
      </c>
      <c r="F47" s="55"/>
      <c r="G47" s="55"/>
      <c r="H47" s="59"/>
      <c r="I47" s="65"/>
      <c r="J47" s="65"/>
      <c r="K47" s="65"/>
      <c r="L47" s="65"/>
      <c r="M47" s="65"/>
      <c r="N47" s="65"/>
      <c r="O47" s="180">
        <f t="shared" si="2"/>
        <v>0</v>
      </c>
    </row>
    <row r="48" spans="1:15" s="25" customFormat="1" ht="15" customHeight="1" thickBot="1">
      <c r="A48" s="9" t="s">
        <v>152</v>
      </c>
      <c r="B48" s="74"/>
      <c r="C48" s="75" t="s">
        <v>153</v>
      </c>
      <c r="D48" s="76" t="s">
        <v>154</v>
      </c>
      <c r="E48" s="77"/>
      <c r="F48" s="77"/>
      <c r="G48" s="77"/>
      <c r="H48" s="77"/>
      <c r="I48" s="78">
        <f aca="true" t="shared" si="14" ref="I48:N48">I79-I41-I45</f>
        <v>264622</v>
      </c>
      <c r="J48" s="78">
        <f t="shared" si="14"/>
        <v>116759</v>
      </c>
      <c r="K48" s="78">
        <f t="shared" si="14"/>
        <v>110700</v>
      </c>
      <c r="L48" s="78">
        <f t="shared" si="14"/>
        <v>138119</v>
      </c>
      <c r="M48" s="78">
        <f t="shared" si="14"/>
        <v>72270</v>
      </c>
      <c r="N48" s="78">
        <f t="shared" si="14"/>
        <v>87730</v>
      </c>
      <c r="O48" s="209">
        <f t="shared" si="2"/>
        <v>790200</v>
      </c>
    </row>
    <row r="49" spans="1:15" s="25" customFormat="1" ht="15" customHeight="1" thickBot="1">
      <c r="A49" s="9" t="s">
        <v>155</v>
      </c>
      <c r="B49" s="80" t="s">
        <v>156</v>
      </c>
      <c r="C49" s="81" t="s">
        <v>157</v>
      </c>
      <c r="D49" s="82"/>
      <c r="E49" s="82"/>
      <c r="F49" s="82"/>
      <c r="G49" s="82"/>
      <c r="H49" s="82"/>
      <c r="I49" s="23"/>
      <c r="J49" s="23"/>
      <c r="K49" s="23"/>
      <c r="L49" s="23"/>
      <c r="M49" s="23"/>
      <c r="N49" s="23"/>
      <c r="O49" s="205">
        <f t="shared" si="2"/>
        <v>0</v>
      </c>
    </row>
    <row r="50" spans="1:15" s="25" customFormat="1" ht="30" customHeight="1" thickBot="1">
      <c r="A50" s="9" t="s">
        <v>158</v>
      </c>
      <c r="B50" s="83" t="s">
        <v>839</v>
      </c>
      <c r="C50" s="84"/>
      <c r="D50" s="84"/>
      <c r="E50" s="84"/>
      <c r="F50" s="84"/>
      <c r="G50" s="84"/>
      <c r="H50" s="84"/>
      <c r="I50" s="69">
        <f aca="true" t="shared" si="15" ref="I50:N50">SUM(I41,I42,I49)</f>
        <v>465496</v>
      </c>
      <c r="J50" s="69">
        <f t="shared" si="15"/>
        <v>134900</v>
      </c>
      <c r="K50" s="69">
        <f t="shared" si="15"/>
        <v>126659</v>
      </c>
      <c r="L50" s="69">
        <f t="shared" si="15"/>
        <v>196931</v>
      </c>
      <c r="M50" s="69">
        <f t="shared" si="15"/>
        <v>78528</v>
      </c>
      <c r="N50" s="69">
        <f t="shared" si="15"/>
        <v>113771</v>
      </c>
      <c r="O50" s="210">
        <f t="shared" si="2"/>
        <v>1116285</v>
      </c>
    </row>
    <row r="51" spans="1:15" s="53" customFormat="1" ht="15" customHeight="1" thickBot="1">
      <c r="A51" s="9" t="s">
        <v>160</v>
      </c>
      <c r="B51" s="189"/>
      <c r="C51" s="190"/>
      <c r="D51" s="190"/>
      <c r="E51" s="190"/>
      <c r="F51" s="190"/>
      <c r="G51" s="190"/>
      <c r="H51" s="190"/>
      <c r="I51" s="190"/>
      <c r="J51" s="190"/>
      <c r="K51" s="190"/>
      <c r="L51" s="190"/>
      <c r="M51" s="190"/>
      <c r="N51" s="190"/>
      <c r="O51" s="191"/>
    </row>
    <row r="52" spans="1:15" ht="60.75" thickBot="1">
      <c r="A52" s="9" t="s">
        <v>161</v>
      </c>
      <c r="B52" s="18" t="s">
        <v>27</v>
      </c>
      <c r="C52" s="18"/>
      <c r="D52" s="18"/>
      <c r="E52" s="18"/>
      <c r="F52" s="18"/>
      <c r="G52" s="18"/>
      <c r="H52" s="18"/>
      <c r="I52" s="19" t="s">
        <v>831</v>
      </c>
      <c r="J52" s="19" t="s">
        <v>832</v>
      </c>
      <c r="K52" s="19" t="s">
        <v>833</v>
      </c>
      <c r="L52" s="19" t="s">
        <v>834</v>
      </c>
      <c r="M52" s="19" t="s">
        <v>835</v>
      </c>
      <c r="N52" s="19" t="s">
        <v>836</v>
      </c>
      <c r="O52" s="19" t="s">
        <v>837</v>
      </c>
    </row>
    <row r="53" spans="1:15" s="91" customFormat="1" ht="16.5" thickBot="1">
      <c r="A53" s="9" t="s">
        <v>162</v>
      </c>
      <c r="B53" s="88" t="s">
        <v>33</v>
      </c>
      <c r="C53" s="89" t="s">
        <v>163</v>
      </c>
      <c r="D53" s="89"/>
      <c r="E53" s="89"/>
      <c r="F53" s="89"/>
      <c r="G53" s="89"/>
      <c r="H53" s="89"/>
      <c r="I53" s="90">
        <f aca="true" t="shared" si="16" ref="I53:N53">SUM(I54:I58)</f>
        <v>453584</v>
      </c>
      <c r="J53" s="90">
        <f t="shared" si="16"/>
        <v>132290</v>
      </c>
      <c r="K53" s="90">
        <f t="shared" si="16"/>
        <v>125645</v>
      </c>
      <c r="L53" s="90">
        <f t="shared" si="16"/>
        <v>195009</v>
      </c>
      <c r="M53" s="90">
        <f t="shared" si="16"/>
        <v>77195</v>
      </c>
      <c r="N53" s="90">
        <f t="shared" si="16"/>
        <v>111783</v>
      </c>
      <c r="O53" s="211">
        <f>SUM(I53:N53)</f>
        <v>1095506</v>
      </c>
    </row>
    <row r="54" spans="1:15" s="91" customFormat="1" ht="16.5" thickBot="1">
      <c r="A54" s="9" t="s">
        <v>164</v>
      </c>
      <c r="B54" s="92"/>
      <c r="C54" s="93" t="s">
        <v>36</v>
      </c>
      <c r="D54" s="94" t="s">
        <v>165</v>
      </c>
      <c r="E54" s="94"/>
      <c r="F54" s="94"/>
      <c r="G54" s="94"/>
      <c r="H54" s="95"/>
      <c r="I54" s="96">
        <v>125660</v>
      </c>
      <c r="J54" s="96">
        <v>72592</v>
      </c>
      <c r="K54" s="96">
        <v>72674</v>
      </c>
      <c r="L54" s="96">
        <v>109900</v>
      </c>
      <c r="M54" s="96">
        <v>47628</v>
      </c>
      <c r="N54" s="96">
        <v>38437</v>
      </c>
      <c r="O54" s="212">
        <f aca="true" t="shared" si="17" ref="O54:O79">SUM(I54:N54)</f>
        <v>466891</v>
      </c>
    </row>
    <row r="55" spans="1:15" s="91" customFormat="1" ht="16.5" thickBot="1">
      <c r="A55" s="9" t="s">
        <v>166</v>
      </c>
      <c r="B55" s="92"/>
      <c r="C55" s="93" t="s">
        <v>48</v>
      </c>
      <c r="D55" s="97" t="s">
        <v>167</v>
      </c>
      <c r="E55" s="98"/>
      <c r="F55" s="97"/>
      <c r="G55" s="97"/>
      <c r="H55" s="99"/>
      <c r="I55" s="100">
        <v>31814</v>
      </c>
      <c r="J55" s="100">
        <v>19885</v>
      </c>
      <c r="K55" s="100">
        <v>19291</v>
      </c>
      <c r="L55" s="100">
        <v>29722</v>
      </c>
      <c r="M55" s="100">
        <v>11995</v>
      </c>
      <c r="N55" s="100">
        <v>9703</v>
      </c>
      <c r="O55" s="213">
        <f t="shared" si="17"/>
        <v>122410</v>
      </c>
    </row>
    <row r="56" spans="1:15" s="91" customFormat="1" ht="16.5" thickBot="1">
      <c r="A56" s="9" t="s">
        <v>168</v>
      </c>
      <c r="B56" s="92"/>
      <c r="C56" s="93" t="s">
        <v>69</v>
      </c>
      <c r="D56" s="97" t="s">
        <v>169</v>
      </c>
      <c r="E56" s="98"/>
      <c r="F56" s="97"/>
      <c r="G56" s="97"/>
      <c r="H56" s="99"/>
      <c r="I56" s="100">
        <v>270268</v>
      </c>
      <c r="J56" s="100">
        <v>35509</v>
      </c>
      <c r="K56" s="100">
        <v>27654</v>
      </c>
      <c r="L56" s="100">
        <v>51325</v>
      </c>
      <c r="M56" s="100">
        <v>14439</v>
      </c>
      <c r="N56" s="100">
        <f>55830+'[1]Javaslat'!N89</f>
        <v>55615</v>
      </c>
      <c r="O56" s="213">
        <f t="shared" si="17"/>
        <v>454810</v>
      </c>
    </row>
    <row r="57" spans="1:15" s="91" customFormat="1" ht="16.5" thickBot="1">
      <c r="A57" s="9" t="s">
        <v>170</v>
      </c>
      <c r="B57" s="92"/>
      <c r="C57" s="93" t="s">
        <v>171</v>
      </c>
      <c r="D57" s="101" t="s">
        <v>172</v>
      </c>
      <c r="E57" s="102"/>
      <c r="F57" s="102"/>
      <c r="G57" s="101"/>
      <c r="H57" s="103"/>
      <c r="I57" s="104"/>
      <c r="J57" s="104"/>
      <c r="K57" s="104"/>
      <c r="L57" s="104"/>
      <c r="M57" s="104"/>
      <c r="N57" s="104"/>
      <c r="O57" s="214">
        <f t="shared" si="17"/>
        <v>0</v>
      </c>
    </row>
    <row r="58" spans="1:15" s="91" customFormat="1" ht="16.5" thickBot="1">
      <c r="A58" s="9" t="s">
        <v>173</v>
      </c>
      <c r="B58" s="92"/>
      <c r="C58" s="93" t="s">
        <v>98</v>
      </c>
      <c r="D58" s="97" t="s">
        <v>174</v>
      </c>
      <c r="E58" s="98"/>
      <c r="F58" s="97"/>
      <c r="G58" s="97"/>
      <c r="H58" s="99"/>
      <c r="I58" s="100">
        <f aca="true" t="shared" si="18" ref="I58:N58">SUM(I59:I64)</f>
        <v>25842</v>
      </c>
      <c r="J58" s="100">
        <f t="shared" si="18"/>
        <v>4304</v>
      </c>
      <c r="K58" s="100">
        <f t="shared" si="18"/>
        <v>6026</v>
      </c>
      <c r="L58" s="100">
        <f t="shared" si="18"/>
        <v>4062</v>
      </c>
      <c r="M58" s="100">
        <f t="shared" si="18"/>
        <v>3133</v>
      </c>
      <c r="N58" s="100">
        <f t="shared" si="18"/>
        <v>8028</v>
      </c>
      <c r="O58" s="213">
        <f>SUM(I58:N58)</f>
        <v>51395</v>
      </c>
    </row>
    <row r="59" spans="1:15" s="111" customFormat="1" ht="15" thickBot="1">
      <c r="A59" s="9" t="s">
        <v>175</v>
      </c>
      <c r="B59" s="105"/>
      <c r="C59" s="106"/>
      <c r="D59" s="107" t="s">
        <v>176</v>
      </c>
      <c r="E59" s="108" t="s">
        <v>177</v>
      </c>
      <c r="F59" s="108"/>
      <c r="G59" s="108"/>
      <c r="H59" s="109"/>
      <c r="I59" s="110">
        <v>25842</v>
      </c>
      <c r="J59" s="110">
        <v>4304</v>
      </c>
      <c r="K59" s="110">
        <v>5852</v>
      </c>
      <c r="L59" s="110">
        <v>4062</v>
      </c>
      <c r="M59" s="110">
        <v>3133</v>
      </c>
      <c r="N59" s="110">
        <v>8028</v>
      </c>
      <c r="O59" s="110">
        <f t="shared" si="17"/>
        <v>51221</v>
      </c>
    </row>
    <row r="60" spans="1:15" s="111" customFormat="1" ht="15" thickBot="1">
      <c r="A60" s="9" t="s">
        <v>178</v>
      </c>
      <c r="B60" s="105"/>
      <c r="C60" s="106"/>
      <c r="D60" s="107" t="s">
        <v>179</v>
      </c>
      <c r="E60" s="108" t="s">
        <v>180</v>
      </c>
      <c r="F60" s="108"/>
      <c r="G60" s="108"/>
      <c r="H60" s="109"/>
      <c r="I60" s="110">
        <v>0</v>
      </c>
      <c r="J60" s="110">
        <v>0</v>
      </c>
      <c r="K60" s="110">
        <v>174</v>
      </c>
      <c r="L60" s="110">
        <v>0</v>
      </c>
      <c r="M60" s="110">
        <v>0</v>
      </c>
      <c r="N60" s="110">
        <v>0</v>
      </c>
      <c r="O60" s="110">
        <f t="shared" si="17"/>
        <v>174</v>
      </c>
    </row>
    <row r="61" spans="1:15" s="111" customFormat="1" ht="15" thickBot="1">
      <c r="A61" s="9" t="s">
        <v>181</v>
      </c>
      <c r="B61" s="105"/>
      <c r="C61" s="106"/>
      <c r="D61" s="107" t="s">
        <v>182</v>
      </c>
      <c r="E61" s="108" t="s">
        <v>183</v>
      </c>
      <c r="F61" s="112"/>
      <c r="G61" s="108"/>
      <c r="H61" s="109"/>
      <c r="I61" s="110"/>
      <c r="J61" s="110"/>
      <c r="K61" s="110"/>
      <c r="L61" s="110"/>
      <c r="M61" s="110"/>
      <c r="N61" s="110"/>
      <c r="O61" s="110">
        <f t="shared" si="17"/>
        <v>0</v>
      </c>
    </row>
    <row r="62" spans="1:15" s="111" customFormat="1" ht="15" thickBot="1">
      <c r="A62" s="9" t="s">
        <v>184</v>
      </c>
      <c r="B62" s="105"/>
      <c r="C62" s="106"/>
      <c r="D62" s="107" t="s">
        <v>185</v>
      </c>
      <c r="E62" s="113" t="s">
        <v>186</v>
      </c>
      <c r="F62" s="114"/>
      <c r="G62" s="113"/>
      <c r="H62" s="115"/>
      <c r="I62" s="116"/>
      <c r="J62" s="116"/>
      <c r="K62" s="116"/>
      <c r="L62" s="116"/>
      <c r="M62" s="116"/>
      <c r="N62" s="116"/>
      <c r="O62" s="116">
        <f t="shared" si="17"/>
        <v>0</v>
      </c>
    </row>
    <row r="63" spans="1:15" s="111" customFormat="1" ht="15" thickBot="1">
      <c r="A63" s="9" t="s">
        <v>187</v>
      </c>
      <c r="B63" s="105"/>
      <c r="C63" s="106"/>
      <c r="D63" s="107" t="s">
        <v>188</v>
      </c>
      <c r="E63" s="108" t="s">
        <v>189</v>
      </c>
      <c r="F63" s="112"/>
      <c r="G63" s="108"/>
      <c r="H63" s="109"/>
      <c r="I63" s="110"/>
      <c r="J63" s="110"/>
      <c r="K63" s="110"/>
      <c r="L63" s="110"/>
      <c r="M63" s="110"/>
      <c r="N63" s="110"/>
      <c r="O63" s="110">
        <f t="shared" si="17"/>
        <v>0</v>
      </c>
    </row>
    <row r="64" spans="1:15" s="111" customFormat="1" ht="15" thickBot="1">
      <c r="A64" s="9" t="s">
        <v>190</v>
      </c>
      <c r="B64" s="105"/>
      <c r="C64" s="106"/>
      <c r="D64" s="107" t="s">
        <v>191</v>
      </c>
      <c r="E64" s="108" t="s">
        <v>192</v>
      </c>
      <c r="F64" s="112"/>
      <c r="G64" s="108"/>
      <c r="H64" s="109"/>
      <c r="I64" s="110"/>
      <c r="J64" s="110"/>
      <c r="K64" s="110"/>
      <c r="L64" s="110"/>
      <c r="M64" s="110"/>
      <c r="N64" s="110"/>
      <c r="O64" s="110">
        <f t="shared" si="17"/>
        <v>0</v>
      </c>
    </row>
    <row r="65" spans="1:15" s="91" customFormat="1" ht="16.5" thickBot="1">
      <c r="A65" s="9" t="s">
        <v>193</v>
      </c>
      <c r="B65" s="88" t="s">
        <v>107</v>
      </c>
      <c r="C65" s="89" t="s">
        <v>194</v>
      </c>
      <c r="D65" s="117"/>
      <c r="E65" s="117"/>
      <c r="F65" s="89"/>
      <c r="G65" s="89"/>
      <c r="H65" s="89"/>
      <c r="I65" s="90">
        <f aca="true" t="shared" si="19" ref="I65:N65">SUM(I66:I68)</f>
        <v>11912</v>
      </c>
      <c r="J65" s="90">
        <f t="shared" si="19"/>
        <v>2610</v>
      </c>
      <c r="K65" s="90">
        <f t="shared" si="19"/>
        <v>1014</v>
      </c>
      <c r="L65" s="90">
        <f t="shared" si="19"/>
        <v>1922</v>
      </c>
      <c r="M65" s="90">
        <f t="shared" si="19"/>
        <v>1333</v>
      </c>
      <c r="N65" s="90">
        <f t="shared" si="19"/>
        <v>1988</v>
      </c>
      <c r="O65" s="211">
        <f t="shared" si="17"/>
        <v>20779</v>
      </c>
    </row>
    <row r="66" spans="1:15" s="91" customFormat="1" ht="16.5" thickBot="1">
      <c r="A66" s="9" t="s">
        <v>195</v>
      </c>
      <c r="B66" s="92"/>
      <c r="C66" s="93" t="s">
        <v>110</v>
      </c>
      <c r="D66" s="94" t="s">
        <v>196</v>
      </c>
      <c r="E66" s="94"/>
      <c r="F66" s="94"/>
      <c r="G66" s="94"/>
      <c r="H66" s="95"/>
      <c r="I66" s="96">
        <v>6794</v>
      </c>
      <c r="J66" s="96">
        <v>2610</v>
      </c>
      <c r="K66" s="96">
        <v>1014</v>
      </c>
      <c r="L66" s="96">
        <v>1922</v>
      </c>
      <c r="M66" s="96">
        <v>1333</v>
      </c>
      <c r="N66" s="96">
        <f>1773+'[1]Javaslat'!N91</f>
        <v>1988</v>
      </c>
      <c r="O66" s="212">
        <f t="shared" si="17"/>
        <v>15661</v>
      </c>
    </row>
    <row r="67" spans="1:15" s="91" customFormat="1" ht="16.5" thickBot="1">
      <c r="A67" s="9" t="s">
        <v>197</v>
      </c>
      <c r="B67" s="92"/>
      <c r="C67" s="93" t="s">
        <v>119</v>
      </c>
      <c r="D67" s="97" t="s">
        <v>198</v>
      </c>
      <c r="E67" s="97"/>
      <c r="F67" s="97"/>
      <c r="G67" s="97"/>
      <c r="H67" s="99"/>
      <c r="I67" s="100">
        <v>5118</v>
      </c>
      <c r="J67" s="100"/>
      <c r="K67" s="100"/>
      <c r="L67" s="100"/>
      <c r="M67" s="100"/>
      <c r="N67" s="100"/>
      <c r="O67" s="213">
        <f t="shared" si="17"/>
        <v>5118</v>
      </c>
    </row>
    <row r="68" spans="1:15" s="91" customFormat="1" ht="16.5" thickBot="1">
      <c r="A68" s="9" t="s">
        <v>199</v>
      </c>
      <c r="B68" s="92"/>
      <c r="C68" s="93" t="s">
        <v>127</v>
      </c>
      <c r="D68" s="97" t="s">
        <v>200</v>
      </c>
      <c r="E68" s="98"/>
      <c r="F68" s="97"/>
      <c r="G68" s="97"/>
      <c r="H68" s="99"/>
      <c r="I68" s="100">
        <f aca="true" t="shared" si="20" ref="I68:N68">SUM(I69:I72)</f>
        <v>0</v>
      </c>
      <c r="J68" s="100">
        <f t="shared" si="20"/>
        <v>0</v>
      </c>
      <c r="K68" s="100">
        <f t="shared" si="20"/>
        <v>0</v>
      </c>
      <c r="L68" s="100">
        <f t="shared" si="20"/>
        <v>0</v>
      </c>
      <c r="M68" s="100">
        <f t="shared" si="20"/>
        <v>0</v>
      </c>
      <c r="N68" s="100">
        <f t="shared" si="20"/>
        <v>0</v>
      </c>
      <c r="O68" s="213">
        <f t="shared" si="17"/>
        <v>0</v>
      </c>
    </row>
    <row r="69" spans="1:15" s="111" customFormat="1" ht="15" thickBot="1">
      <c r="A69" s="9" t="s">
        <v>201</v>
      </c>
      <c r="B69" s="105"/>
      <c r="C69" s="118"/>
      <c r="D69" s="107" t="s">
        <v>202</v>
      </c>
      <c r="E69" s="108" t="s">
        <v>203</v>
      </c>
      <c r="F69" s="108"/>
      <c r="G69" s="108"/>
      <c r="H69" s="109"/>
      <c r="I69" s="110"/>
      <c r="J69" s="110"/>
      <c r="K69" s="110"/>
      <c r="L69" s="110"/>
      <c r="M69" s="110"/>
      <c r="N69" s="110"/>
      <c r="O69" s="110">
        <f t="shared" si="17"/>
        <v>0</v>
      </c>
    </row>
    <row r="70" spans="1:15" s="111" customFormat="1" ht="15" thickBot="1">
      <c r="A70" s="9" t="s">
        <v>204</v>
      </c>
      <c r="B70" s="105"/>
      <c r="C70" s="118"/>
      <c r="D70" s="107" t="s">
        <v>205</v>
      </c>
      <c r="E70" s="108" t="s">
        <v>206</v>
      </c>
      <c r="F70" s="108"/>
      <c r="G70" s="108"/>
      <c r="H70" s="109"/>
      <c r="I70" s="110"/>
      <c r="J70" s="110"/>
      <c r="K70" s="110"/>
      <c r="L70" s="110"/>
      <c r="M70" s="110"/>
      <c r="N70" s="110"/>
      <c r="O70" s="110">
        <f t="shared" si="17"/>
        <v>0</v>
      </c>
    </row>
    <row r="71" spans="1:15" s="111" customFormat="1" ht="15" thickBot="1">
      <c r="A71" s="9" t="s">
        <v>207</v>
      </c>
      <c r="B71" s="105"/>
      <c r="C71" s="118"/>
      <c r="D71" s="107" t="s">
        <v>208</v>
      </c>
      <c r="E71" s="108" t="s">
        <v>209</v>
      </c>
      <c r="F71" s="112"/>
      <c r="G71" s="108"/>
      <c r="H71" s="109"/>
      <c r="I71" s="110"/>
      <c r="J71" s="110"/>
      <c r="K71" s="110"/>
      <c r="L71" s="110"/>
      <c r="M71" s="110"/>
      <c r="N71" s="110"/>
      <c r="O71" s="110">
        <f t="shared" si="17"/>
        <v>0</v>
      </c>
    </row>
    <row r="72" spans="1:15" s="111" customFormat="1" ht="15" thickBot="1">
      <c r="A72" s="9" t="s">
        <v>210</v>
      </c>
      <c r="B72" s="105"/>
      <c r="C72" s="118"/>
      <c r="D72" s="107" t="s">
        <v>211</v>
      </c>
      <c r="E72" s="108" t="s">
        <v>212</v>
      </c>
      <c r="F72" s="112"/>
      <c r="G72" s="108"/>
      <c r="H72" s="109"/>
      <c r="I72" s="116"/>
      <c r="J72" s="116"/>
      <c r="K72" s="116"/>
      <c r="L72" s="116"/>
      <c r="M72" s="116"/>
      <c r="N72" s="116"/>
      <c r="O72" s="116">
        <f t="shared" si="17"/>
        <v>0</v>
      </c>
    </row>
    <row r="73" spans="1:15" s="122" customFormat="1" ht="30" customHeight="1" thickBot="1">
      <c r="A73" s="9" t="s">
        <v>213</v>
      </c>
      <c r="B73" s="119" t="s">
        <v>840</v>
      </c>
      <c r="C73" s="120"/>
      <c r="D73" s="121"/>
      <c r="E73" s="121"/>
      <c r="F73" s="121"/>
      <c r="G73" s="121"/>
      <c r="H73" s="121"/>
      <c r="I73" s="69">
        <f aca="true" t="shared" si="21" ref="I73:N73">SUM(I53,I65)</f>
        <v>465496</v>
      </c>
      <c r="J73" s="69">
        <f t="shared" si="21"/>
        <v>134900</v>
      </c>
      <c r="K73" s="69">
        <f t="shared" si="21"/>
        <v>126659</v>
      </c>
      <c r="L73" s="69">
        <f t="shared" si="21"/>
        <v>196931</v>
      </c>
      <c r="M73" s="69">
        <f t="shared" si="21"/>
        <v>78528</v>
      </c>
      <c r="N73" s="69">
        <f t="shared" si="21"/>
        <v>113771</v>
      </c>
      <c r="O73" s="210">
        <f t="shared" si="17"/>
        <v>1116285</v>
      </c>
    </row>
    <row r="74" spans="1:15" s="91" customFormat="1" ht="16.5" thickBot="1">
      <c r="A74" s="9" t="s">
        <v>215</v>
      </c>
      <c r="B74" s="88" t="s">
        <v>135</v>
      </c>
      <c r="C74" s="89" t="s">
        <v>216</v>
      </c>
      <c r="D74" s="89"/>
      <c r="E74" s="89"/>
      <c r="F74" s="89"/>
      <c r="G74" s="89"/>
      <c r="H74" s="89"/>
      <c r="I74" s="90">
        <f aca="true" t="shared" si="22" ref="I74:N74">SUM(I75,I77)</f>
        <v>0</v>
      </c>
      <c r="J74" s="90">
        <f t="shared" si="22"/>
        <v>0</v>
      </c>
      <c r="K74" s="90">
        <f t="shared" si="22"/>
        <v>0</v>
      </c>
      <c r="L74" s="90">
        <f t="shared" si="22"/>
        <v>0</v>
      </c>
      <c r="M74" s="90">
        <f t="shared" si="22"/>
        <v>0</v>
      </c>
      <c r="N74" s="90">
        <f t="shared" si="22"/>
        <v>0</v>
      </c>
      <c r="O74" s="211">
        <f t="shared" si="17"/>
        <v>0</v>
      </c>
    </row>
    <row r="75" spans="1:15" s="91" customFormat="1" ht="16.5" thickBot="1">
      <c r="A75" s="9" t="s">
        <v>217</v>
      </c>
      <c r="B75" s="92"/>
      <c r="C75" s="123" t="s">
        <v>138</v>
      </c>
      <c r="D75" s="124" t="s">
        <v>218</v>
      </c>
      <c r="E75" s="124"/>
      <c r="F75" s="124"/>
      <c r="G75" s="124"/>
      <c r="H75" s="125"/>
      <c r="I75" s="126">
        <f aca="true" t="shared" si="23" ref="I75:N75">SUM(I76)</f>
        <v>0</v>
      </c>
      <c r="J75" s="126">
        <f t="shared" si="23"/>
        <v>0</v>
      </c>
      <c r="K75" s="126">
        <f t="shared" si="23"/>
        <v>0</v>
      </c>
      <c r="L75" s="126">
        <f t="shared" si="23"/>
        <v>0</v>
      </c>
      <c r="M75" s="126">
        <f t="shared" si="23"/>
        <v>0</v>
      </c>
      <c r="N75" s="126">
        <f t="shared" si="23"/>
        <v>0</v>
      </c>
      <c r="O75" s="215">
        <f t="shared" si="17"/>
        <v>0</v>
      </c>
    </row>
    <row r="76" spans="1:15" s="39" customFormat="1" ht="15" customHeight="1" thickBot="1">
      <c r="A76" s="9" t="s">
        <v>219</v>
      </c>
      <c r="B76" s="32"/>
      <c r="C76" s="34"/>
      <c r="D76" s="127" t="s">
        <v>141</v>
      </c>
      <c r="E76" s="43" t="s">
        <v>220</v>
      </c>
      <c r="F76" s="43"/>
      <c r="G76" s="43"/>
      <c r="H76" s="43"/>
      <c r="I76" s="37"/>
      <c r="J76" s="37"/>
      <c r="K76" s="37"/>
      <c r="L76" s="37"/>
      <c r="M76" s="37"/>
      <c r="N76" s="37"/>
      <c r="O76" s="171">
        <f t="shared" si="17"/>
        <v>0</v>
      </c>
    </row>
    <row r="77" spans="1:15" s="25" customFormat="1" ht="15" customHeight="1" thickBot="1">
      <c r="A77" s="9" t="s">
        <v>221</v>
      </c>
      <c r="B77" s="128"/>
      <c r="C77" s="129" t="s">
        <v>222</v>
      </c>
      <c r="D77" s="130" t="s">
        <v>223</v>
      </c>
      <c r="E77" s="131"/>
      <c r="F77" s="131"/>
      <c r="G77" s="131"/>
      <c r="H77" s="131"/>
      <c r="I77" s="132"/>
      <c r="J77" s="132"/>
      <c r="K77" s="132"/>
      <c r="L77" s="132"/>
      <c r="M77" s="132"/>
      <c r="N77" s="132"/>
      <c r="O77" s="216">
        <f t="shared" si="17"/>
        <v>0</v>
      </c>
    </row>
    <row r="78" spans="1:15" s="91" customFormat="1" ht="16.5" thickBot="1">
      <c r="A78" s="9" t="s">
        <v>224</v>
      </c>
      <c r="B78" s="88" t="s">
        <v>225</v>
      </c>
      <c r="C78" s="89" t="s">
        <v>226</v>
      </c>
      <c r="D78" s="117"/>
      <c r="E78" s="117"/>
      <c r="F78" s="89"/>
      <c r="G78" s="89"/>
      <c r="H78" s="134"/>
      <c r="I78" s="90"/>
      <c r="J78" s="90"/>
      <c r="K78" s="90"/>
      <c r="L78" s="90"/>
      <c r="M78" s="90"/>
      <c r="N78" s="90"/>
      <c r="O78" s="211">
        <f t="shared" si="17"/>
        <v>0</v>
      </c>
    </row>
    <row r="79" spans="1:15" s="122" customFormat="1" ht="30" customHeight="1" thickBot="1">
      <c r="A79" s="9" t="s">
        <v>227</v>
      </c>
      <c r="B79" s="135" t="s">
        <v>841</v>
      </c>
      <c r="C79" s="136"/>
      <c r="D79" s="137"/>
      <c r="E79" s="137"/>
      <c r="F79" s="137"/>
      <c r="G79" s="137"/>
      <c r="H79" s="137"/>
      <c r="I79" s="138">
        <f aca="true" t="shared" si="24" ref="I79:N79">SUM(I73,I74,I78)</f>
        <v>465496</v>
      </c>
      <c r="J79" s="138">
        <f t="shared" si="24"/>
        <v>134900</v>
      </c>
      <c r="K79" s="138">
        <f t="shared" si="24"/>
        <v>126659</v>
      </c>
      <c r="L79" s="138">
        <f t="shared" si="24"/>
        <v>196931</v>
      </c>
      <c r="M79" s="138">
        <f t="shared" si="24"/>
        <v>78528</v>
      </c>
      <c r="N79" s="138">
        <f t="shared" si="24"/>
        <v>113771</v>
      </c>
      <c r="O79" s="217">
        <f t="shared" si="17"/>
        <v>1116285</v>
      </c>
    </row>
  </sheetData>
  <sheetProtection/>
  <mergeCells count="8">
    <mergeCell ref="B50:H50"/>
    <mergeCell ref="B52:H52"/>
    <mergeCell ref="E4:H4"/>
    <mergeCell ref="B5:N5"/>
    <mergeCell ref="B6:H6"/>
    <mergeCell ref="E9:H9"/>
    <mergeCell ref="B41:H41"/>
    <mergeCell ref="C42:H42"/>
  </mergeCells>
  <printOptions horizontalCentered="1"/>
  <pageMargins left="0.7086614173228347" right="0.7086614173228347" top="0.7480314960629921" bottom="0.7480314960629921" header="0.31496062992125984" footer="0.31496062992125984"/>
  <pageSetup horizontalDpi="600" verticalDpi="600" orientation="portrait" paperSize="8" scale="52" r:id="rId1"/>
  <headerFooter>
    <oddFooter>&amp;L&amp;D&amp;C&amp;P</oddFooter>
  </headerFooter>
</worksheet>
</file>

<file path=xl/worksheets/sheet7.xml><?xml version="1.0" encoding="utf-8"?>
<worksheet xmlns="http://schemas.openxmlformats.org/spreadsheetml/2006/main" xmlns:r="http://schemas.openxmlformats.org/officeDocument/2006/relationships">
  <dimension ref="A1:BO80"/>
  <sheetViews>
    <sheetView view="pageBreakPreview" zoomScaleSheetLayoutView="100" zoomScalePageLayoutView="0" workbookViewId="0" topLeftCell="A1">
      <selection activeCell="Q1" sqref="Q1"/>
    </sheetView>
  </sheetViews>
  <sheetFormatPr defaultColWidth="9.140625" defaultRowHeight="15"/>
  <cols>
    <col min="1" max="1" width="4.421875" style="6" customWidth="1"/>
    <col min="2" max="2" width="4.140625" style="7" customWidth="1"/>
    <col min="3" max="3" width="5.7109375" style="7" customWidth="1"/>
    <col min="4" max="5" width="8.7109375" style="7" customWidth="1"/>
    <col min="6" max="7" width="10.7109375" style="7" customWidth="1"/>
    <col min="8" max="8" width="78.7109375" style="7" customWidth="1"/>
    <col min="9" max="17" width="15.7109375" style="7" customWidth="1"/>
    <col min="18" max="18" width="4.421875" style="6" customWidth="1"/>
    <col min="19" max="19" width="4.140625" style="7" customWidth="1"/>
    <col min="20" max="20" width="5.7109375" style="7" customWidth="1"/>
    <col min="21" max="22" width="8.7109375" style="7" customWidth="1"/>
    <col min="23" max="24" width="10.7109375" style="7" customWidth="1"/>
    <col min="25" max="25" width="78.7109375" style="7" customWidth="1"/>
    <col min="26" max="34" width="15.7109375" style="7" customWidth="1"/>
    <col min="35" max="35" width="4.421875" style="6" customWidth="1"/>
    <col min="36" max="36" width="4.140625" style="7" customWidth="1"/>
    <col min="37" max="37" width="5.7109375" style="7" customWidth="1"/>
    <col min="38" max="39" width="8.7109375" style="7" customWidth="1"/>
    <col min="40" max="41" width="10.7109375" style="7" customWidth="1"/>
    <col min="42" max="42" width="78.7109375" style="7" customWidth="1"/>
    <col min="43" max="51" width="15.7109375" style="7" customWidth="1"/>
    <col min="52" max="52" width="4.421875" style="6" customWidth="1"/>
    <col min="53" max="53" width="4.140625" style="7" customWidth="1"/>
    <col min="54" max="54" width="5.7109375" style="7" customWidth="1"/>
    <col min="55" max="56" width="8.7109375" style="7" customWidth="1"/>
    <col min="57" max="58" width="10.7109375" style="7" customWidth="1"/>
    <col min="59" max="59" width="78.7109375" style="7" customWidth="1"/>
    <col min="60" max="63" width="20.7109375" style="7" customWidth="1"/>
    <col min="64" max="16384" width="9.140625" style="7" customWidth="1"/>
  </cols>
  <sheetData>
    <row r="1" spans="17:63" ht="15" customHeight="1">
      <c r="Q1" s="8" t="s">
        <v>1048</v>
      </c>
      <c r="AH1" s="8" t="s">
        <v>1048</v>
      </c>
      <c r="AY1" s="8" t="s">
        <v>1048</v>
      </c>
      <c r="BH1" s="8"/>
      <c r="BI1" s="8"/>
      <c r="BJ1" s="8"/>
      <c r="BK1" s="8" t="s">
        <v>1048</v>
      </c>
    </row>
    <row r="2" ht="15" customHeight="1"/>
    <row r="3" spans="17:63" ht="15" customHeight="1" thickBot="1">
      <c r="Q3" s="8" t="s">
        <v>15</v>
      </c>
      <c r="AH3" s="8" t="s">
        <v>15</v>
      </c>
      <c r="AY3" s="8" t="s">
        <v>15</v>
      </c>
      <c r="BK3" s="8" t="s">
        <v>15</v>
      </c>
    </row>
    <row r="4" spans="1:63" s="14" customFormat="1" ht="15" customHeight="1" thickBot="1">
      <c r="A4" s="9"/>
      <c r="B4" s="10" t="s">
        <v>16</v>
      </c>
      <c r="C4" s="10" t="s">
        <v>17</v>
      </c>
      <c r="D4" s="10" t="s">
        <v>18</v>
      </c>
      <c r="E4" s="11" t="s">
        <v>19</v>
      </c>
      <c r="F4" s="12"/>
      <c r="G4" s="12"/>
      <c r="H4" s="13"/>
      <c r="I4" s="10" t="s">
        <v>20</v>
      </c>
      <c r="J4" s="10" t="s">
        <v>21</v>
      </c>
      <c r="K4" s="10" t="s">
        <v>22</v>
      </c>
      <c r="L4" s="10" t="s">
        <v>23</v>
      </c>
      <c r="M4" s="10" t="s">
        <v>265</v>
      </c>
      <c r="N4" s="10" t="s">
        <v>266</v>
      </c>
      <c r="O4" s="10" t="s">
        <v>267</v>
      </c>
      <c r="P4" s="10" t="s">
        <v>268</v>
      </c>
      <c r="Q4" s="10" t="s">
        <v>269</v>
      </c>
      <c r="R4" s="9"/>
      <c r="S4" s="10" t="s">
        <v>270</v>
      </c>
      <c r="T4" s="10" t="s">
        <v>271</v>
      </c>
      <c r="U4" s="10" t="s">
        <v>272</v>
      </c>
      <c r="V4" s="11" t="s">
        <v>273</v>
      </c>
      <c r="W4" s="12"/>
      <c r="X4" s="12"/>
      <c r="Y4" s="13"/>
      <c r="Z4" s="10" t="s">
        <v>274</v>
      </c>
      <c r="AA4" s="10" t="s">
        <v>275</v>
      </c>
      <c r="AB4" s="10" t="s">
        <v>276</v>
      </c>
      <c r="AC4" s="10" t="s">
        <v>277</v>
      </c>
      <c r="AD4" s="10" t="s">
        <v>278</v>
      </c>
      <c r="AE4" s="10" t="s">
        <v>279</v>
      </c>
      <c r="AF4" s="10" t="s">
        <v>280</v>
      </c>
      <c r="AG4" s="10" t="s">
        <v>281</v>
      </c>
      <c r="AH4" s="10" t="s">
        <v>282</v>
      </c>
      <c r="AI4" s="9"/>
      <c r="AJ4" s="10" t="s">
        <v>283</v>
      </c>
      <c r="AK4" s="10" t="s">
        <v>284</v>
      </c>
      <c r="AL4" s="10" t="s">
        <v>285</v>
      </c>
      <c r="AM4" s="11" t="s">
        <v>286</v>
      </c>
      <c r="AN4" s="12"/>
      <c r="AO4" s="12"/>
      <c r="AP4" s="13"/>
      <c r="AQ4" s="10" t="s">
        <v>287</v>
      </c>
      <c r="AR4" s="10" t="s">
        <v>842</v>
      </c>
      <c r="AS4" s="10" t="s">
        <v>22</v>
      </c>
      <c r="AT4" s="10" t="s">
        <v>290</v>
      </c>
      <c r="AU4" s="10" t="s">
        <v>291</v>
      </c>
      <c r="AV4" s="10" t="s">
        <v>292</v>
      </c>
      <c r="AW4" s="10" t="s">
        <v>293</v>
      </c>
      <c r="AX4" s="10" t="s">
        <v>294</v>
      </c>
      <c r="AY4" s="10" t="s">
        <v>295</v>
      </c>
      <c r="AZ4" s="9"/>
      <c r="BA4" s="10" t="s">
        <v>296</v>
      </c>
      <c r="BB4" s="10" t="s">
        <v>297</v>
      </c>
      <c r="BC4" s="10" t="s">
        <v>298</v>
      </c>
      <c r="BD4" s="11" t="s">
        <v>299</v>
      </c>
      <c r="BE4" s="12"/>
      <c r="BF4" s="12"/>
      <c r="BG4" s="13"/>
      <c r="BH4" s="221" t="s">
        <v>300</v>
      </c>
      <c r="BI4" s="221" t="s">
        <v>301</v>
      </c>
      <c r="BJ4" s="221" t="s">
        <v>302</v>
      </c>
      <c r="BK4" s="10" t="s">
        <v>303</v>
      </c>
    </row>
    <row r="5" spans="1:67" ht="42" customHeight="1" thickBot="1">
      <c r="A5" s="9" t="s">
        <v>24</v>
      </c>
      <c r="B5" s="222" t="s">
        <v>843</v>
      </c>
      <c r="C5" s="223"/>
      <c r="D5" s="223"/>
      <c r="E5" s="223"/>
      <c r="F5" s="223"/>
      <c r="G5" s="223"/>
      <c r="H5" s="223"/>
      <c r="I5" s="223"/>
      <c r="J5" s="223"/>
      <c r="K5" s="223"/>
      <c r="L5" s="223"/>
      <c r="M5" s="223"/>
      <c r="N5" s="223"/>
      <c r="O5" s="223"/>
      <c r="P5" s="223"/>
      <c r="Q5" s="224"/>
      <c r="R5" s="9" t="s">
        <v>230</v>
      </c>
      <c r="S5" s="15" t="s">
        <v>843</v>
      </c>
      <c r="T5" s="16"/>
      <c r="U5" s="16"/>
      <c r="V5" s="16"/>
      <c r="W5" s="16"/>
      <c r="X5" s="16"/>
      <c r="Y5" s="16"/>
      <c r="Z5" s="16"/>
      <c r="AA5" s="16"/>
      <c r="AB5" s="16"/>
      <c r="AC5" s="16"/>
      <c r="AD5" s="16"/>
      <c r="AE5" s="16"/>
      <c r="AF5" s="16"/>
      <c r="AG5" s="16"/>
      <c r="AH5" s="16"/>
      <c r="AI5" s="9" t="s">
        <v>398</v>
      </c>
      <c r="AJ5" s="15" t="s">
        <v>843</v>
      </c>
      <c r="AK5" s="16"/>
      <c r="AL5" s="16"/>
      <c r="AM5" s="16"/>
      <c r="AN5" s="16"/>
      <c r="AO5" s="16"/>
      <c r="AP5" s="16"/>
      <c r="AQ5" s="16"/>
      <c r="AR5" s="16"/>
      <c r="AS5" s="16"/>
      <c r="AT5" s="16"/>
      <c r="AU5" s="16"/>
      <c r="AV5" s="16"/>
      <c r="AW5" s="16"/>
      <c r="AX5" s="16"/>
      <c r="AY5" s="16"/>
      <c r="AZ5" s="9" t="s">
        <v>404</v>
      </c>
      <c r="BA5" s="219" t="s">
        <v>843</v>
      </c>
      <c r="BB5" s="219"/>
      <c r="BC5" s="219"/>
      <c r="BD5" s="219"/>
      <c r="BE5" s="219"/>
      <c r="BF5" s="219"/>
      <c r="BG5" s="219"/>
      <c r="BH5" s="219"/>
      <c r="BI5" s="219"/>
      <c r="BJ5" s="219"/>
      <c r="BK5" s="219"/>
      <c r="BL5" s="164"/>
      <c r="BM5" s="164"/>
      <c r="BN5" s="164"/>
      <c r="BO5" s="164"/>
    </row>
    <row r="6" spans="1:63" ht="16.5" thickBot="1">
      <c r="A6" s="9" t="s">
        <v>26</v>
      </c>
      <c r="B6" s="225" t="s">
        <v>27</v>
      </c>
      <c r="C6" s="226"/>
      <c r="D6" s="226"/>
      <c r="E6" s="226"/>
      <c r="F6" s="226"/>
      <c r="G6" s="226"/>
      <c r="H6" s="227"/>
      <c r="I6" s="228" t="s">
        <v>844</v>
      </c>
      <c r="J6" s="229"/>
      <c r="K6" s="229"/>
      <c r="L6" s="229"/>
      <c r="M6" s="229"/>
      <c r="N6" s="229"/>
      <c r="O6" s="229"/>
      <c r="P6" s="229"/>
      <c r="Q6" s="229"/>
      <c r="R6" s="9" t="s">
        <v>231</v>
      </c>
      <c r="S6" s="225" t="s">
        <v>27</v>
      </c>
      <c r="T6" s="226"/>
      <c r="U6" s="226"/>
      <c r="V6" s="226"/>
      <c r="W6" s="226"/>
      <c r="X6" s="226"/>
      <c r="Y6" s="227"/>
      <c r="Z6" s="228" t="s">
        <v>844</v>
      </c>
      <c r="AA6" s="229"/>
      <c r="AB6" s="229"/>
      <c r="AC6" s="229"/>
      <c r="AD6" s="229"/>
      <c r="AE6" s="229"/>
      <c r="AF6" s="229"/>
      <c r="AG6" s="229"/>
      <c r="AH6" s="229"/>
      <c r="AI6" s="9" t="s">
        <v>403</v>
      </c>
      <c r="AJ6" s="225" t="s">
        <v>27</v>
      </c>
      <c r="AK6" s="226"/>
      <c r="AL6" s="226"/>
      <c r="AM6" s="226"/>
      <c r="AN6" s="226"/>
      <c r="AO6" s="226"/>
      <c r="AP6" s="227"/>
      <c r="AQ6" s="229" t="s">
        <v>845</v>
      </c>
      <c r="AR6" s="229"/>
      <c r="AS6" s="229"/>
      <c r="AT6" s="229"/>
      <c r="AU6" s="229"/>
      <c r="AV6" s="229"/>
      <c r="AW6" s="229"/>
      <c r="AX6" s="229"/>
      <c r="AY6" s="229"/>
      <c r="AZ6" s="9" t="s">
        <v>409</v>
      </c>
      <c r="BA6" s="225" t="s">
        <v>27</v>
      </c>
      <c r="BB6" s="226"/>
      <c r="BC6" s="226"/>
      <c r="BD6" s="226"/>
      <c r="BE6" s="226"/>
      <c r="BF6" s="226"/>
      <c r="BG6" s="227"/>
      <c r="BH6" s="229" t="s">
        <v>845</v>
      </c>
      <c r="BI6" s="229"/>
      <c r="BJ6" s="229"/>
      <c r="BK6" s="230" t="s">
        <v>31</v>
      </c>
    </row>
    <row r="7" spans="1:63" ht="195.75" thickBot="1">
      <c r="A7" s="9" t="s">
        <v>32</v>
      </c>
      <c r="B7" s="231"/>
      <c r="C7" s="232"/>
      <c r="D7" s="232"/>
      <c r="E7" s="232"/>
      <c r="F7" s="232"/>
      <c r="G7" s="232"/>
      <c r="H7" s="233"/>
      <c r="I7" s="19" t="s">
        <v>846</v>
      </c>
      <c r="J7" s="19" t="s">
        <v>847</v>
      </c>
      <c r="K7" s="19" t="s">
        <v>848</v>
      </c>
      <c r="L7" s="19" t="s">
        <v>849</v>
      </c>
      <c r="M7" s="19" t="s">
        <v>850</v>
      </c>
      <c r="N7" s="19" t="s">
        <v>851</v>
      </c>
      <c r="O7" s="19" t="s">
        <v>852</v>
      </c>
      <c r="P7" s="19" t="s">
        <v>853</v>
      </c>
      <c r="Q7" s="19" t="s">
        <v>854</v>
      </c>
      <c r="R7" s="9" t="s">
        <v>233</v>
      </c>
      <c r="S7" s="231"/>
      <c r="T7" s="232"/>
      <c r="U7" s="232"/>
      <c r="V7" s="232"/>
      <c r="W7" s="232"/>
      <c r="X7" s="232"/>
      <c r="Y7" s="233"/>
      <c r="Z7" s="19" t="s">
        <v>855</v>
      </c>
      <c r="AA7" s="19" t="s">
        <v>856</v>
      </c>
      <c r="AB7" s="19" t="s">
        <v>857</v>
      </c>
      <c r="AC7" s="19" t="s">
        <v>858</v>
      </c>
      <c r="AD7" s="19" t="s">
        <v>859</v>
      </c>
      <c r="AE7" s="19" t="s">
        <v>860</v>
      </c>
      <c r="AF7" s="19" t="s">
        <v>861</v>
      </c>
      <c r="AG7" s="19" t="s">
        <v>862</v>
      </c>
      <c r="AH7" s="234" t="s">
        <v>863</v>
      </c>
      <c r="AI7" s="9" t="s">
        <v>408</v>
      </c>
      <c r="AJ7" s="231"/>
      <c r="AK7" s="232"/>
      <c r="AL7" s="232"/>
      <c r="AM7" s="232"/>
      <c r="AN7" s="232"/>
      <c r="AO7" s="232"/>
      <c r="AP7" s="233"/>
      <c r="AQ7" s="235" t="s">
        <v>864</v>
      </c>
      <c r="AR7" s="236" t="s">
        <v>865</v>
      </c>
      <c r="AS7" s="236" t="s">
        <v>866</v>
      </c>
      <c r="AT7" s="236" t="s">
        <v>867</v>
      </c>
      <c r="AU7" s="236" t="s">
        <v>868</v>
      </c>
      <c r="AV7" s="236" t="s">
        <v>869</v>
      </c>
      <c r="AW7" s="236" t="s">
        <v>870</v>
      </c>
      <c r="AX7" s="237" t="s">
        <v>871</v>
      </c>
      <c r="AY7" s="236" t="s">
        <v>872</v>
      </c>
      <c r="AZ7" s="9" t="s">
        <v>414</v>
      </c>
      <c r="BA7" s="231"/>
      <c r="BB7" s="232"/>
      <c r="BC7" s="232"/>
      <c r="BD7" s="232"/>
      <c r="BE7" s="232"/>
      <c r="BF7" s="232"/>
      <c r="BG7" s="233"/>
      <c r="BH7" s="238" t="s">
        <v>873</v>
      </c>
      <c r="BI7" s="19" t="s">
        <v>874</v>
      </c>
      <c r="BJ7" s="239" t="s">
        <v>875</v>
      </c>
      <c r="BK7" s="240"/>
    </row>
    <row r="8" spans="1:63" s="25" customFormat="1" ht="15" customHeight="1" thickBot="1">
      <c r="A8" s="9" t="s">
        <v>35</v>
      </c>
      <c r="B8" s="20" t="s">
        <v>33</v>
      </c>
      <c r="C8" s="21" t="s">
        <v>34</v>
      </c>
      <c r="D8" s="22"/>
      <c r="E8" s="22"/>
      <c r="F8" s="22"/>
      <c r="G8" s="22"/>
      <c r="H8" s="22"/>
      <c r="I8" s="23">
        <f>SUM(I9,I13,I20,I30)</f>
        <v>500</v>
      </c>
      <c r="J8" s="23">
        <f aca="true" t="shared" si="0" ref="J8:Q8">SUM(J9,J13,J20,J30)</f>
        <v>187754</v>
      </c>
      <c r="K8" s="23">
        <f t="shared" si="0"/>
        <v>0</v>
      </c>
      <c r="L8" s="23">
        <f t="shared" si="0"/>
        <v>0</v>
      </c>
      <c r="M8" s="23">
        <f t="shared" si="0"/>
        <v>75103</v>
      </c>
      <c r="N8" s="23">
        <f t="shared" si="0"/>
        <v>13714</v>
      </c>
      <c r="O8" s="23">
        <f t="shared" si="0"/>
        <v>42711</v>
      </c>
      <c r="P8" s="23">
        <f t="shared" si="0"/>
        <v>76853</v>
      </c>
      <c r="Q8" s="23">
        <f t="shared" si="0"/>
        <v>0</v>
      </c>
      <c r="R8" s="9" t="s">
        <v>234</v>
      </c>
      <c r="S8" s="20" t="s">
        <v>33</v>
      </c>
      <c r="T8" s="21" t="s">
        <v>34</v>
      </c>
      <c r="U8" s="22"/>
      <c r="V8" s="22"/>
      <c r="W8" s="22"/>
      <c r="X8" s="22"/>
      <c r="Y8" s="167"/>
      <c r="Z8" s="23">
        <f aca="true" t="shared" si="1" ref="Z8:AG8">SUM(Z9,Z13,Z20,Z30)</f>
        <v>33581</v>
      </c>
      <c r="AA8" s="168">
        <f t="shared" si="1"/>
        <v>87593</v>
      </c>
      <c r="AB8" s="168">
        <f t="shared" si="1"/>
        <v>3095643</v>
      </c>
      <c r="AC8" s="168">
        <f t="shared" si="1"/>
        <v>636</v>
      </c>
      <c r="AD8" s="168">
        <f>SUM(AD9,AD13,AD20,AD30)</f>
        <v>0</v>
      </c>
      <c r="AE8" s="168">
        <f>SUM(AE9,AE13,AE20,AE30)</f>
        <v>43041</v>
      </c>
      <c r="AF8" s="168">
        <f>SUM(AF9,AF13,AF20,AF30)</f>
        <v>14556</v>
      </c>
      <c r="AG8" s="168">
        <f t="shared" si="1"/>
        <v>3596</v>
      </c>
      <c r="AH8" s="241">
        <f>SUM(I8:Q8,Z8:AG8)</f>
        <v>3675281</v>
      </c>
      <c r="AI8" s="9" t="s">
        <v>413</v>
      </c>
      <c r="AJ8" s="20" t="s">
        <v>33</v>
      </c>
      <c r="AK8" s="21" t="s">
        <v>34</v>
      </c>
      <c r="AL8" s="22"/>
      <c r="AM8" s="22"/>
      <c r="AN8" s="22"/>
      <c r="AO8" s="22"/>
      <c r="AP8" s="167"/>
      <c r="AQ8" s="23">
        <f aca="true" t="shared" si="2" ref="AQ8:AY8">SUM(AQ9,AQ13,AQ20,AQ30)</f>
        <v>0</v>
      </c>
      <c r="AR8" s="168">
        <f t="shared" si="2"/>
        <v>21500</v>
      </c>
      <c r="AS8" s="168">
        <f t="shared" si="2"/>
        <v>0</v>
      </c>
      <c r="AT8" s="168">
        <f t="shared" si="2"/>
        <v>3083</v>
      </c>
      <c r="AU8" s="168">
        <f t="shared" si="2"/>
        <v>0</v>
      </c>
      <c r="AV8" s="168">
        <f t="shared" si="2"/>
        <v>0</v>
      </c>
      <c r="AW8" s="168">
        <f t="shared" si="2"/>
        <v>2700</v>
      </c>
      <c r="AX8" s="168">
        <f t="shared" si="2"/>
        <v>0</v>
      </c>
      <c r="AY8" s="168">
        <f t="shared" si="2"/>
        <v>0</v>
      </c>
      <c r="AZ8" s="9" t="s">
        <v>419</v>
      </c>
      <c r="BA8" s="20" t="s">
        <v>33</v>
      </c>
      <c r="BB8" s="21" t="s">
        <v>34</v>
      </c>
      <c r="BC8" s="22"/>
      <c r="BD8" s="22"/>
      <c r="BE8" s="22"/>
      <c r="BF8" s="22"/>
      <c r="BG8" s="167"/>
      <c r="BH8" s="205">
        <f>SUM(BH9,BH13,BH20,BH30)</f>
        <v>0</v>
      </c>
      <c r="BI8" s="205">
        <f>SUM(BI9,BI13,BI20,BI30)</f>
        <v>0</v>
      </c>
      <c r="BJ8" s="241">
        <f>SUM(AQ8:AY8,BH8:BI8)</f>
        <v>27283</v>
      </c>
      <c r="BK8" s="168">
        <f>SUM(AH8,BJ8)</f>
        <v>3702564</v>
      </c>
    </row>
    <row r="9" spans="1:63" s="25" customFormat="1" ht="15" customHeight="1" thickBot="1">
      <c r="A9" s="9" t="s">
        <v>38</v>
      </c>
      <c r="B9" s="26"/>
      <c r="C9" s="27" t="s">
        <v>36</v>
      </c>
      <c r="D9" s="28" t="s">
        <v>37</v>
      </c>
      <c r="E9" s="29"/>
      <c r="F9" s="29"/>
      <c r="G9" s="29"/>
      <c r="H9" s="29"/>
      <c r="I9" s="30">
        <f>SUM(I10:I12)</f>
        <v>0</v>
      </c>
      <c r="J9" s="170">
        <f aca="true" t="shared" si="3" ref="J9:Q9">SUM(J10:J12)</f>
        <v>0</v>
      </c>
      <c r="K9" s="170">
        <f t="shared" si="3"/>
        <v>0</v>
      </c>
      <c r="L9" s="170">
        <f>SUM(L10:L12)</f>
        <v>0</v>
      </c>
      <c r="M9" s="170">
        <f t="shared" si="3"/>
        <v>0</v>
      </c>
      <c r="N9" s="170">
        <f t="shared" si="3"/>
        <v>3000</v>
      </c>
      <c r="O9" s="170">
        <f t="shared" si="3"/>
        <v>38196</v>
      </c>
      <c r="P9" s="170">
        <f t="shared" si="3"/>
        <v>0</v>
      </c>
      <c r="Q9" s="170">
        <f t="shared" si="3"/>
        <v>0</v>
      </c>
      <c r="R9" s="9" t="s">
        <v>236</v>
      </c>
      <c r="S9" s="26"/>
      <c r="T9" s="27" t="s">
        <v>36</v>
      </c>
      <c r="U9" s="28" t="s">
        <v>37</v>
      </c>
      <c r="V9" s="29"/>
      <c r="W9" s="29"/>
      <c r="X9" s="29"/>
      <c r="Y9" s="169"/>
      <c r="Z9" s="170">
        <f aca="true" t="shared" si="4" ref="Z9:AG9">SUM(Z10:Z12)</f>
        <v>0</v>
      </c>
      <c r="AA9" s="170">
        <f t="shared" si="4"/>
        <v>87593</v>
      </c>
      <c r="AB9" s="170">
        <f t="shared" si="4"/>
        <v>801744</v>
      </c>
      <c r="AC9" s="170">
        <f t="shared" si="4"/>
        <v>0</v>
      </c>
      <c r="AD9" s="170">
        <f>SUM(AD10:AD12)</f>
        <v>0</v>
      </c>
      <c r="AE9" s="170">
        <f>SUM(AE10:AE12)</f>
        <v>43041</v>
      </c>
      <c r="AF9" s="170">
        <f>SUM(AF10:AF12)</f>
        <v>14256</v>
      </c>
      <c r="AG9" s="170">
        <f t="shared" si="4"/>
        <v>3596</v>
      </c>
      <c r="AH9" s="241">
        <f aca="true" t="shared" si="5" ref="AH9:AH51">SUM(I9:Q9,Z9:AG9)</f>
        <v>991426</v>
      </c>
      <c r="AI9" s="9" t="s">
        <v>418</v>
      </c>
      <c r="AJ9" s="26"/>
      <c r="AK9" s="27" t="s">
        <v>36</v>
      </c>
      <c r="AL9" s="28" t="s">
        <v>37</v>
      </c>
      <c r="AM9" s="29"/>
      <c r="AN9" s="29"/>
      <c r="AO9" s="29"/>
      <c r="AP9" s="169"/>
      <c r="AQ9" s="170">
        <f aca="true" t="shared" si="6" ref="AQ9:AY9">SUM(AQ10:AQ12)</f>
        <v>0</v>
      </c>
      <c r="AR9" s="170">
        <f t="shared" si="6"/>
        <v>5500</v>
      </c>
      <c r="AS9" s="170">
        <f t="shared" si="6"/>
        <v>0</v>
      </c>
      <c r="AT9" s="170">
        <f t="shared" si="6"/>
        <v>3083</v>
      </c>
      <c r="AU9" s="170">
        <f t="shared" si="6"/>
        <v>0</v>
      </c>
      <c r="AV9" s="170">
        <f t="shared" si="6"/>
        <v>0</v>
      </c>
      <c r="AW9" s="170">
        <f t="shared" si="6"/>
        <v>2700</v>
      </c>
      <c r="AX9" s="170">
        <f t="shared" si="6"/>
        <v>0</v>
      </c>
      <c r="AY9" s="170">
        <f t="shared" si="6"/>
        <v>0</v>
      </c>
      <c r="AZ9" s="9" t="s">
        <v>424</v>
      </c>
      <c r="BA9" s="26"/>
      <c r="BB9" s="27" t="s">
        <v>36</v>
      </c>
      <c r="BC9" s="28" t="s">
        <v>37</v>
      </c>
      <c r="BD9" s="29"/>
      <c r="BE9" s="29"/>
      <c r="BF9" s="29"/>
      <c r="BG9" s="169"/>
      <c r="BH9" s="206">
        <f>SUM(BH10:BH12)</f>
        <v>0</v>
      </c>
      <c r="BI9" s="206">
        <f>SUM(BI10:BI12)</f>
        <v>0</v>
      </c>
      <c r="BJ9" s="241">
        <f aca="true" t="shared" si="7" ref="BJ9:BJ51">SUM(AQ9:AY9,BH9:BI9)</f>
        <v>11283</v>
      </c>
      <c r="BK9" s="170">
        <f aca="true" t="shared" si="8" ref="BK9:BK51">SUM(AH9,BJ9)</f>
        <v>1002709</v>
      </c>
    </row>
    <row r="10" spans="1:63" s="39" customFormat="1" ht="15" customHeight="1" thickBot="1">
      <c r="A10" s="9" t="s">
        <v>41</v>
      </c>
      <c r="B10" s="32"/>
      <c r="C10" s="33"/>
      <c r="D10" s="34" t="s">
        <v>39</v>
      </c>
      <c r="E10" s="35" t="s">
        <v>40</v>
      </c>
      <c r="F10" s="35"/>
      <c r="G10" s="35"/>
      <c r="H10" s="36"/>
      <c r="I10" s="37"/>
      <c r="J10" s="171"/>
      <c r="K10" s="171"/>
      <c r="L10" s="171"/>
      <c r="M10" s="171"/>
      <c r="N10" s="171"/>
      <c r="O10" s="171"/>
      <c r="P10" s="171"/>
      <c r="Q10" s="171"/>
      <c r="R10" s="9" t="s">
        <v>238</v>
      </c>
      <c r="S10" s="32"/>
      <c r="T10" s="33"/>
      <c r="U10" s="34" t="s">
        <v>39</v>
      </c>
      <c r="V10" s="35" t="s">
        <v>40</v>
      </c>
      <c r="W10" s="35"/>
      <c r="X10" s="35"/>
      <c r="Y10" s="36"/>
      <c r="Z10" s="171"/>
      <c r="AA10" s="171"/>
      <c r="AB10" s="171">
        <v>742779</v>
      </c>
      <c r="AC10" s="171"/>
      <c r="AD10" s="171"/>
      <c r="AE10" s="171">
        <v>43041</v>
      </c>
      <c r="AF10" s="171">
        <v>14256</v>
      </c>
      <c r="AG10" s="171">
        <v>3596</v>
      </c>
      <c r="AH10" s="241">
        <f t="shared" si="5"/>
        <v>803672</v>
      </c>
      <c r="AI10" s="9" t="s">
        <v>423</v>
      </c>
      <c r="AJ10" s="32"/>
      <c r="AK10" s="33"/>
      <c r="AL10" s="34" t="s">
        <v>39</v>
      </c>
      <c r="AM10" s="35" t="s">
        <v>40</v>
      </c>
      <c r="AN10" s="35"/>
      <c r="AO10" s="35"/>
      <c r="AP10" s="36"/>
      <c r="AQ10" s="171"/>
      <c r="AR10" s="171"/>
      <c r="AS10" s="171"/>
      <c r="AT10" s="171"/>
      <c r="AU10" s="171"/>
      <c r="AV10" s="171"/>
      <c r="AW10" s="171">
        <v>2700</v>
      </c>
      <c r="AX10" s="171"/>
      <c r="AY10" s="171"/>
      <c r="AZ10" s="9" t="s">
        <v>429</v>
      </c>
      <c r="BA10" s="32"/>
      <c r="BB10" s="33"/>
      <c r="BC10" s="34" t="s">
        <v>39</v>
      </c>
      <c r="BD10" s="35" t="s">
        <v>40</v>
      </c>
      <c r="BE10" s="35"/>
      <c r="BF10" s="35"/>
      <c r="BG10" s="36"/>
      <c r="BH10" s="171"/>
      <c r="BI10" s="171"/>
      <c r="BJ10" s="241">
        <f t="shared" si="7"/>
        <v>2700</v>
      </c>
      <c r="BK10" s="171">
        <f t="shared" si="8"/>
        <v>806372</v>
      </c>
    </row>
    <row r="11" spans="1:63" s="39" customFormat="1" ht="15" customHeight="1" thickBot="1">
      <c r="A11" s="9" t="s">
        <v>44</v>
      </c>
      <c r="B11" s="32"/>
      <c r="C11" s="33"/>
      <c r="D11" s="40" t="s">
        <v>42</v>
      </c>
      <c r="E11" s="41" t="s">
        <v>43</v>
      </c>
      <c r="F11" s="42"/>
      <c r="G11" s="42"/>
      <c r="H11" s="42"/>
      <c r="I11" s="37"/>
      <c r="J11" s="171"/>
      <c r="K11" s="171"/>
      <c r="L11" s="171"/>
      <c r="M11" s="171"/>
      <c r="N11" s="171"/>
      <c r="O11" s="171"/>
      <c r="P11" s="171"/>
      <c r="Q11" s="171"/>
      <c r="R11" s="9" t="s">
        <v>240</v>
      </c>
      <c r="S11" s="32"/>
      <c r="T11" s="33"/>
      <c r="U11" s="40" t="s">
        <v>42</v>
      </c>
      <c r="V11" s="41" t="s">
        <v>43</v>
      </c>
      <c r="W11" s="42"/>
      <c r="X11" s="42"/>
      <c r="Y11" s="172"/>
      <c r="Z11" s="171"/>
      <c r="AA11" s="171"/>
      <c r="AB11" s="171"/>
      <c r="AC11" s="171"/>
      <c r="AD11" s="171"/>
      <c r="AE11" s="171"/>
      <c r="AF11" s="171"/>
      <c r="AG11" s="171"/>
      <c r="AH11" s="241">
        <f t="shared" si="5"/>
        <v>0</v>
      </c>
      <c r="AI11" s="9" t="s">
        <v>428</v>
      </c>
      <c r="AJ11" s="32"/>
      <c r="AK11" s="33"/>
      <c r="AL11" s="40" t="s">
        <v>42</v>
      </c>
      <c r="AM11" s="41" t="s">
        <v>43</v>
      </c>
      <c r="AN11" s="42"/>
      <c r="AO11" s="42"/>
      <c r="AP11" s="172"/>
      <c r="AQ11" s="171"/>
      <c r="AR11" s="171"/>
      <c r="AS11" s="171"/>
      <c r="AT11" s="171"/>
      <c r="AU11" s="171"/>
      <c r="AV11" s="171"/>
      <c r="AW11" s="171"/>
      <c r="AX11" s="171"/>
      <c r="AY11" s="171"/>
      <c r="AZ11" s="9" t="s">
        <v>434</v>
      </c>
      <c r="BA11" s="32"/>
      <c r="BB11" s="33"/>
      <c r="BC11" s="40" t="s">
        <v>42</v>
      </c>
      <c r="BD11" s="41" t="s">
        <v>43</v>
      </c>
      <c r="BE11" s="42"/>
      <c r="BF11" s="42"/>
      <c r="BG11" s="172"/>
      <c r="BH11" s="171"/>
      <c r="BI11" s="171"/>
      <c r="BJ11" s="241">
        <f t="shared" si="7"/>
        <v>0</v>
      </c>
      <c r="BK11" s="171">
        <f t="shared" si="8"/>
        <v>0</v>
      </c>
    </row>
    <row r="12" spans="1:63" s="39" customFormat="1" ht="15" customHeight="1" thickBot="1">
      <c r="A12" s="9" t="s">
        <v>47</v>
      </c>
      <c r="B12" s="32"/>
      <c r="C12" s="33"/>
      <c r="D12" s="34" t="s">
        <v>45</v>
      </c>
      <c r="E12" s="43" t="s">
        <v>46</v>
      </c>
      <c r="F12" s="44"/>
      <c r="G12" s="44"/>
      <c r="H12" s="43"/>
      <c r="I12" s="37"/>
      <c r="J12" s="171"/>
      <c r="K12" s="171"/>
      <c r="L12" s="171"/>
      <c r="M12" s="171"/>
      <c r="N12" s="171">
        <v>3000</v>
      </c>
      <c r="O12" s="171">
        <v>38196</v>
      </c>
      <c r="P12" s="171"/>
      <c r="Q12" s="171"/>
      <c r="R12" s="9" t="s">
        <v>242</v>
      </c>
      <c r="S12" s="32"/>
      <c r="T12" s="33"/>
      <c r="U12" s="34" t="s">
        <v>45</v>
      </c>
      <c r="V12" s="43" t="s">
        <v>46</v>
      </c>
      <c r="W12" s="44"/>
      <c r="X12" s="44"/>
      <c r="Y12" s="173"/>
      <c r="Z12" s="171"/>
      <c r="AA12" s="171">
        <v>87593</v>
      </c>
      <c r="AB12" s="171">
        <v>58965</v>
      </c>
      <c r="AC12" s="171"/>
      <c r="AD12" s="171"/>
      <c r="AE12" s="171"/>
      <c r="AF12" s="171"/>
      <c r="AG12" s="171"/>
      <c r="AH12" s="241">
        <f>SUM(I12:Q12,Z12:AG12)</f>
        <v>187754</v>
      </c>
      <c r="AI12" s="9" t="s">
        <v>433</v>
      </c>
      <c r="AJ12" s="32"/>
      <c r="AK12" s="33"/>
      <c r="AL12" s="34" t="s">
        <v>45</v>
      </c>
      <c r="AM12" s="43" t="s">
        <v>46</v>
      </c>
      <c r="AN12" s="44"/>
      <c r="AO12" s="44"/>
      <c r="AP12" s="173"/>
      <c r="AQ12" s="171"/>
      <c r="AR12" s="171">
        <v>5500</v>
      </c>
      <c r="AS12" s="171"/>
      <c r="AT12" s="171">
        <v>3083</v>
      </c>
      <c r="AU12" s="171"/>
      <c r="AV12" s="171"/>
      <c r="AW12" s="171"/>
      <c r="AX12" s="171"/>
      <c r="AY12" s="171"/>
      <c r="AZ12" s="9" t="s">
        <v>439</v>
      </c>
      <c r="BA12" s="32"/>
      <c r="BB12" s="33"/>
      <c r="BC12" s="34" t="s">
        <v>45</v>
      </c>
      <c r="BD12" s="43" t="s">
        <v>46</v>
      </c>
      <c r="BE12" s="44"/>
      <c r="BF12" s="44"/>
      <c r="BG12" s="173"/>
      <c r="BH12" s="171"/>
      <c r="BI12" s="171"/>
      <c r="BJ12" s="241">
        <f t="shared" si="7"/>
        <v>8583</v>
      </c>
      <c r="BK12" s="171">
        <f t="shared" si="8"/>
        <v>196337</v>
      </c>
    </row>
    <row r="13" spans="1:63" s="25" customFormat="1" ht="15" customHeight="1" thickBot="1">
      <c r="A13" s="9" t="s">
        <v>50</v>
      </c>
      <c r="B13" s="26"/>
      <c r="C13" s="27" t="s">
        <v>48</v>
      </c>
      <c r="D13" s="45" t="s">
        <v>49</v>
      </c>
      <c r="E13" s="46"/>
      <c r="F13" s="46"/>
      <c r="G13" s="46"/>
      <c r="H13" s="46"/>
      <c r="I13" s="47">
        <f>SUM(I14:I19)</f>
        <v>0</v>
      </c>
      <c r="J13" s="47">
        <f aca="true" t="shared" si="9" ref="J13:Q13">SUM(J14:J19)</f>
        <v>150</v>
      </c>
      <c r="K13" s="47">
        <f t="shared" si="9"/>
        <v>0</v>
      </c>
      <c r="L13" s="47">
        <f>SUM(L14:L19)</f>
        <v>0</v>
      </c>
      <c r="M13" s="47">
        <f t="shared" si="9"/>
        <v>0</v>
      </c>
      <c r="N13" s="47">
        <f t="shared" si="9"/>
        <v>0</v>
      </c>
      <c r="O13" s="47">
        <f t="shared" si="9"/>
        <v>0</v>
      </c>
      <c r="P13" s="47">
        <f t="shared" si="9"/>
        <v>0</v>
      </c>
      <c r="Q13" s="47">
        <f t="shared" si="9"/>
        <v>0</v>
      </c>
      <c r="R13" s="9" t="s">
        <v>244</v>
      </c>
      <c r="S13" s="26"/>
      <c r="T13" s="27" t="s">
        <v>48</v>
      </c>
      <c r="U13" s="45" t="s">
        <v>49</v>
      </c>
      <c r="V13" s="46"/>
      <c r="W13" s="46"/>
      <c r="X13" s="46"/>
      <c r="Y13" s="174"/>
      <c r="Z13" s="175">
        <f aca="true" t="shared" si="10" ref="Z13:AG13">SUM(Z14:Z19)</f>
        <v>0</v>
      </c>
      <c r="AA13" s="175">
        <f t="shared" si="10"/>
        <v>0</v>
      </c>
      <c r="AB13" s="175">
        <f t="shared" si="10"/>
        <v>2256140</v>
      </c>
      <c r="AC13" s="175">
        <f t="shared" si="10"/>
        <v>0</v>
      </c>
      <c r="AD13" s="175">
        <f>SUM(AD14:AD19)</f>
        <v>0</v>
      </c>
      <c r="AE13" s="175">
        <f>SUM(AE14:AE19)</f>
        <v>0</v>
      </c>
      <c r="AF13" s="175">
        <f>SUM(AF14:AF19)</f>
        <v>0</v>
      </c>
      <c r="AG13" s="175">
        <f t="shared" si="10"/>
        <v>0</v>
      </c>
      <c r="AH13" s="241">
        <f t="shared" si="5"/>
        <v>2256290</v>
      </c>
      <c r="AI13" s="9" t="s">
        <v>438</v>
      </c>
      <c r="AJ13" s="26"/>
      <c r="AK13" s="27" t="s">
        <v>48</v>
      </c>
      <c r="AL13" s="45" t="s">
        <v>49</v>
      </c>
      <c r="AM13" s="46"/>
      <c r="AN13" s="46"/>
      <c r="AO13" s="46"/>
      <c r="AP13" s="174"/>
      <c r="AQ13" s="47">
        <f aca="true" t="shared" si="11" ref="AQ13:AY13">SUM(AQ14:AQ19)</f>
        <v>0</v>
      </c>
      <c r="AR13" s="175">
        <f t="shared" si="11"/>
        <v>0</v>
      </c>
      <c r="AS13" s="175">
        <f t="shared" si="11"/>
        <v>0</v>
      </c>
      <c r="AT13" s="175">
        <f t="shared" si="11"/>
        <v>0</v>
      </c>
      <c r="AU13" s="175">
        <f t="shared" si="11"/>
        <v>0</v>
      </c>
      <c r="AV13" s="175">
        <f t="shared" si="11"/>
        <v>0</v>
      </c>
      <c r="AW13" s="175">
        <f t="shared" si="11"/>
        <v>0</v>
      </c>
      <c r="AX13" s="175">
        <f t="shared" si="11"/>
        <v>0</v>
      </c>
      <c r="AY13" s="175">
        <f t="shared" si="11"/>
        <v>0</v>
      </c>
      <c r="AZ13" s="9" t="s">
        <v>444</v>
      </c>
      <c r="BA13" s="26"/>
      <c r="BB13" s="27" t="s">
        <v>48</v>
      </c>
      <c r="BC13" s="45" t="s">
        <v>49</v>
      </c>
      <c r="BD13" s="46"/>
      <c r="BE13" s="46"/>
      <c r="BF13" s="46"/>
      <c r="BG13" s="174"/>
      <c r="BH13" s="207">
        <f>SUM(BH14:BH19)</f>
        <v>0</v>
      </c>
      <c r="BI13" s="207">
        <f>SUM(BI14:BI19)</f>
        <v>0</v>
      </c>
      <c r="BJ13" s="241">
        <f t="shared" si="7"/>
        <v>0</v>
      </c>
      <c r="BK13" s="175">
        <f t="shared" si="8"/>
        <v>2256290</v>
      </c>
    </row>
    <row r="14" spans="1:63" s="53" customFormat="1" ht="15" customHeight="1" thickBot="1">
      <c r="A14" s="9" t="s">
        <v>53</v>
      </c>
      <c r="B14" s="49"/>
      <c r="C14" s="50"/>
      <c r="D14" s="51" t="s">
        <v>51</v>
      </c>
      <c r="E14" s="43" t="s">
        <v>52</v>
      </c>
      <c r="F14" s="52"/>
      <c r="G14" s="52"/>
      <c r="H14" s="52"/>
      <c r="I14" s="37"/>
      <c r="J14" s="171"/>
      <c r="K14" s="171"/>
      <c r="L14" s="171"/>
      <c r="M14" s="171"/>
      <c r="N14" s="171"/>
      <c r="O14" s="171"/>
      <c r="P14" s="171"/>
      <c r="Q14" s="171"/>
      <c r="R14" s="9" t="s">
        <v>245</v>
      </c>
      <c r="S14" s="49"/>
      <c r="T14" s="50"/>
      <c r="U14" s="51" t="s">
        <v>51</v>
      </c>
      <c r="V14" s="43" t="s">
        <v>52</v>
      </c>
      <c r="W14" s="52"/>
      <c r="X14" s="52"/>
      <c r="Y14" s="176"/>
      <c r="Z14" s="171"/>
      <c r="AA14" s="171"/>
      <c r="AB14" s="171">
        <v>30</v>
      </c>
      <c r="AC14" s="171"/>
      <c r="AD14" s="171"/>
      <c r="AE14" s="171"/>
      <c r="AF14" s="171"/>
      <c r="AG14" s="171"/>
      <c r="AH14" s="241">
        <f t="shared" si="5"/>
        <v>30</v>
      </c>
      <c r="AI14" s="9" t="s">
        <v>443</v>
      </c>
      <c r="AJ14" s="49"/>
      <c r="AK14" s="50"/>
      <c r="AL14" s="51" t="s">
        <v>51</v>
      </c>
      <c r="AM14" s="43" t="s">
        <v>52</v>
      </c>
      <c r="AN14" s="52"/>
      <c r="AO14" s="52"/>
      <c r="AP14" s="176"/>
      <c r="AQ14" s="171"/>
      <c r="AR14" s="171"/>
      <c r="AS14" s="171"/>
      <c r="AT14" s="171"/>
      <c r="AU14" s="171"/>
      <c r="AV14" s="171"/>
      <c r="AW14" s="171"/>
      <c r="AX14" s="171"/>
      <c r="AY14" s="171"/>
      <c r="AZ14" s="9" t="s">
        <v>449</v>
      </c>
      <c r="BA14" s="49"/>
      <c r="BB14" s="50"/>
      <c r="BC14" s="51" t="s">
        <v>51</v>
      </c>
      <c r="BD14" s="43" t="s">
        <v>52</v>
      </c>
      <c r="BE14" s="52"/>
      <c r="BF14" s="52"/>
      <c r="BG14" s="176"/>
      <c r="BH14" s="171"/>
      <c r="BI14" s="171"/>
      <c r="BJ14" s="241">
        <f t="shared" si="7"/>
        <v>0</v>
      </c>
      <c r="BK14" s="171">
        <f t="shared" si="8"/>
        <v>30</v>
      </c>
    </row>
    <row r="15" spans="1:63" s="53" customFormat="1" ht="15" customHeight="1" thickBot="1">
      <c r="A15" s="9" t="s">
        <v>56</v>
      </c>
      <c r="B15" s="49"/>
      <c r="C15" s="50"/>
      <c r="D15" s="34" t="s">
        <v>54</v>
      </c>
      <c r="E15" s="43" t="s">
        <v>55</v>
      </c>
      <c r="F15" s="52"/>
      <c r="G15" s="52"/>
      <c r="H15" s="52"/>
      <c r="I15" s="37"/>
      <c r="J15" s="171"/>
      <c r="K15" s="171"/>
      <c r="L15" s="171"/>
      <c r="M15" s="171"/>
      <c r="N15" s="171"/>
      <c r="O15" s="171"/>
      <c r="P15" s="171"/>
      <c r="Q15" s="171"/>
      <c r="R15" s="9" t="s">
        <v>246</v>
      </c>
      <c r="S15" s="49"/>
      <c r="T15" s="50"/>
      <c r="U15" s="34" t="s">
        <v>54</v>
      </c>
      <c r="V15" s="43" t="s">
        <v>55</v>
      </c>
      <c r="W15" s="52"/>
      <c r="X15" s="52"/>
      <c r="Y15" s="176"/>
      <c r="Z15" s="171"/>
      <c r="AA15" s="171"/>
      <c r="AB15" s="171">
        <v>19334</v>
      </c>
      <c r="AC15" s="171"/>
      <c r="AD15" s="171"/>
      <c r="AE15" s="171"/>
      <c r="AF15" s="171"/>
      <c r="AG15" s="171"/>
      <c r="AH15" s="241">
        <f t="shared" si="5"/>
        <v>19334</v>
      </c>
      <c r="AI15" s="9" t="s">
        <v>448</v>
      </c>
      <c r="AJ15" s="49"/>
      <c r="AK15" s="50"/>
      <c r="AL15" s="34" t="s">
        <v>54</v>
      </c>
      <c r="AM15" s="43" t="s">
        <v>55</v>
      </c>
      <c r="AN15" s="52"/>
      <c r="AO15" s="52"/>
      <c r="AP15" s="176"/>
      <c r="AQ15" s="171"/>
      <c r="AR15" s="171"/>
      <c r="AS15" s="171"/>
      <c r="AT15" s="171"/>
      <c r="AU15" s="171"/>
      <c r="AV15" s="171"/>
      <c r="AW15" s="171"/>
      <c r="AX15" s="171"/>
      <c r="AY15" s="171"/>
      <c r="AZ15" s="9" t="s">
        <v>454</v>
      </c>
      <c r="BA15" s="49"/>
      <c r="BB15" s="50"/>
      <c r="BC15" s="34" t="s">
        <v>54</v>
      </c>
      <c r="BD15" s="43" t="s">
        <v>55</v>
      </c>
      <c r="BE15" s="52"/>
      <c r="BF15" s="52"/>
      <c r="BG15" s="176"/>
      <c r="BH15" s="171"/>
      <c r="BI15" s="171"/>
      <c r="BJ15" s="241">
        <f t="shared" si="7"/>
        <v>0</v>
      </c>
      <c r="BK15" s="171">
        <f t="shared" si="8"/>
        <v>19334</v>
      </c>
    </row>
    <row r="16" spans="1:63" s="53" customFormat="1" ht="15" customHeight="1" thickBot="1">
      <c r="A16" s="9" t="s">
        <v>59</v>
      </c>
      <c r="B16" s="49"/>
      <c r="C16" s="50"/>
      <c r="D16" s="34" t="s">
        <v>57</v>
      </c>
      <c r="E16" s="43" t="s">
        <v>58</v>
      </c>
      <c r="F16" s="52"/>
      <c r="G16" s="52"/>
      <c r="H16" s="52"/>
      <c r="I16" s="37"/>
      <c r="J16" s="171"/>
      <c r="K16" s="171"/>
      <c r="L16" s="171"/>
      <c r="M16" s="171"/>
      <c r="N16" s="171"/>
      <c r="O16" s="171"/>
      <c r="P16" s="171"/>
      <c r="Q16" s="171"/>
      <c r="R16" s="9" t="s">
        <v>247</v>
      </c>
      <c r="S16" s="49"/>
      <c r="T16" s="50"/>
      <c r="U16" s="34" t="s">
        <v>57</v>
      </c>
      <c r="V16" s="43" t="s">
        <v>58</v>
      </c>
      <c r="W16" s="52"/>
      <c r="X16" s="52"/>
      <c r="Y16" s="176"/>
      <c r="Z16" s="171"/>
      <c r="AA16" s="171"/>
      <c r="AB16" s="171">
        <v>2174000</v>
      </c>
      <c r="AC16" s="171"/>
      <c r="AD16" s="171"/>
      <c r="AE16" s="171"/>
      <c r="AF16" s="171"/>
      <c r="AG16" s="171"/>
      <c r="AH16" s="241">
        <f t="shared" si="5"/>
        <v>2174000</v>
      </c>
      <c r="AI16" s="9" t="s">
        <v>453</v>
      </c>
      <c r="AJ16" s="49"/>
      <c r="AK16" s="50"/>
      <c r="AL16" s="34" t="s">
        <v>57</v>
      </c>
      <c r="AM16" s="43" t="s">
        <v>58</v>
      </c>
      <c r="AN16" s="52"/>
      <c r="AO16" s="52"/>
      <c r="AP16" s="176"/>
      <c r="AQ16" s="171"/>
      <c r="AR16" s="171"/>
      <c r="AS16" s="171"/>
      <c r="AT16" s="171"/>
      <c r="AU16" s="171"/>
      <c r="AV16" s="171"/>
      <c r="AW16" s="171"/>
      <c r="AX16" s="171"/>
      <c r="AY16" s="171"/>
      <c r="AZ16" s="9" t="s">
        <v>459</v>
      </c>
      <c r="BA16" s="49"/>
      <c r="BB16" s="50"/>
      <c r="BC16" s="34" t="s">
        <v>57</v>
      </c>
      <c r="BD16" s="43" t="s">
        <v>58</v>
      </c>
      <c r="BE16" s="52"/>
      <c r="BF16" s="52"/>
      <c r="BG16" s="176"/>
      <c r="BH16" s="171"/>
      <c r="BI16" s="171"/>
      <c r="BJ16" s="241">
        <f t="shared" si="7"/>
        <v>0</v>
      </c>
      <c r="BK16" s="171">
        <f t="shared" si="8"/>
        <v>2174000</v>
      </c>
    </row>
    <row r="17" spans="1:63" s="53" customFormat="1" ht="15" customHeight="1" thickBot="1">
      <c r="A17" s="9" t="s">
        <v>62</v>
      </c>
      <c r="B17" s="49"/>
      <c r="C17" s="50"/>
      <c r="D17" s="34" t="s">
        <v>60</v>
      </c>
      <c r="E17" s="43" t="s">
        <v>61</v>
      </c>
      <c r="F17" s="52"/>
      <c r="G17" s="52"/>
      <c r="H17" s="52"/>
      <c r="I17" s="37"/>
      <c r="J17" s="171"/>
      <c r="K17" s="171"/>
      <c r="L17" s="171"/>
      <c r="M17" s="171"/>
      <c r="N17" s="171"/>
      <c r="O17" s="171"/>
      <c r="P17" s="171"/>
      <c r="Q17" s="171"/>
      <c r="R17" s="9" t="s">
        <v>249</v>
      </c>
      <c r="S17" s="49"/>
      <c r="T17" s="50"/>
      <c r="U17" s="34" t="s">
        <v>60</v>
      </c>
      <c r="V17" s="43" t="s">
        <v>61</v>
      </c>
      <c r="W17" s="52"/>
      <c r="X17" s="52"/>
      <c r="Y17" s="176"/>
      <c r="Z17" s="171"/>
      <c r="AA17" s="171"/>
      <c r="AB17" s="171">
        <v>48218</v>
      </c>
      <c r="AC17" s="171"/>
      <c r="AD17" s="171"/>
      <c r="AE17" s="171"/>
      <c r="AF17" s="171"/>
      <c r="AG17" s="171"/>
      <c r="AH17" s="241">
        <f t="shared" si="5"/>
        <v>48218</v>
      </c>
      <c r="AI17" s="9" t="s">
        <v>458</v>
      </c>
      <c r="AJ17" s="49"/>
      <c r="AK17" s="50"/>
      <c r="AL17" s="34" t="s">
        <v>60</v>
      </c>
      <c r="AM17" s="43" t="s">
        <v>61</v>
      </c>
      <c r="AN17" s="52"/>
      <c r="AO17" s="52"/>
      <c r="AP17" s="176"/>
      <c r="AQ17" s="171"/>
      <c r="AR17" s="171"/>
      <c r="AS17" s="171"/>
      <c r="AT17" s="171"/>
      <c r="AU17" s="171"/>
      <c r="AV17" s="171"/>
      <c r="AW17" s="171"/>
      <c r="AX17" s="171"/>
      <c r="AY17" s="171"/>
      <c r="AZ17" s="9" t="s">
        <v>464</v>
      </c>
      <c r="BA17" s="49"/>
      <c r="BB17" s="50"/>
      <c r="BC17" s="34" t="s">
        <v>60</v>
      </c>
      <c r="BD17" s="43" t="s">
        <v>61</v>
      </c>
      <c r="BE17" s="52"/>
      <c r="BF17" s="52"/>
      <c r="BG17" s="176"/>
      <c r="BH17" s="171"/>
      <c r="BI17" s="171"/>
      <c r="BJ17" s="241">
        <f t="shared" si="7"/>
        <v>0</v>
      </c>
      <c r="BK17" s="171">
        <f t="shared" si="8"/>
        <v>48218</v>
      </c>
    </row>
    <row r="18" spans="1:63" s="53" customFormat="1" ht="15" customHeight="1" thickBot="1">
      <c r="A18" s="9" t="s">
        <v>65</v>
      </c>
      <c r="B18" s="49"/>
      <c r="C18" s="50"/>
      <c r="D18" s="34" t="s">
        <v>63</v>
      </c>
      <c r="E18" s="43" t="s">
        <v>64</v>
      </c>
      <c r="F18" s="52"/>
      <c r="G18" s="52"/>
      <c r="H18" s="52"/>
      <c r="I18" s="37"/>
      <c r="J18" s="171"/>
      <c r="K18" s="171"/>
      <c r="L18" s="171"/>
      <c r="M18" s="171"/>
      <c r="N18" s="171"/>
      <c r="O18" s="171"/>
      <c r="P18" s="171"/>
      <c r="Q18" s="171"/>
      <c r="R18" s="9" t="s">
        <v>250</v>
      </c>
      <c r="S18" s="49"/>
      <c r="T18" s="50"/>
      <c r="U18" s="34" t="s">
        <v>63</v>
      </c>
      <c r="V18" s="43" t="s">
        <v>64</v>
      </c>
      <c r="W18" s="52"/>
      <c r="X18" s="52"/>
      <c r="Y18" s="176"/>
      <c r="Z18" s="171"/>
      <c r="AA18" s="171"/>
      <c r="AB18" s="171">
        <v>8241</v>
      </c>
      <c r="AC18" s="171"/>
      <c r="AD18" s="171"/>
      <c r="AE18" s="171"/>
      <c r="AF18" s="171"/>
      <c r="AG18" s="171"/>
      <c r="AH18" s="241">
        <f t="shared" si="5"/>
        <v>8241</v>
      </c>
      <c r="AI18" s="9" t="s">
        <v>463</v>
      </c>
      <c r="AJ18" s="49"/>
      <c r="AK18" s="50"/>
      <c r="AL18" s="34" t="s">
        <v>63</v>
      </c>
      <c r="AM18" s="43" t="s">
        <v>64</v>
      </c>
      <c r="AN18" s="52"/>
      <c r="AO18" s="52"/>
      <c r="AP18" s="176"/>
      <c r="AQ18" s="171"/>
      <c r="AR18" s="171"/>
      <c r="AS18" s="171"/>
      <c r="AT18" s="171"/>
      <c r="AU18" s="171"/>
      <c r="AV18" s="171"/>
      <c r="AW18" s="171"/>
      <c r="AX18" s="171"/>
      <c r="AY18" s="171"/>
      <c r="AZ18" s="9" t="s">
        <v>469</v>
      </c>
      <c r="BA18" s="49"/>
      <c r="BB18" s="50"/>
      <c r="BC18" s="34" t="s">
        <v>63</v>
      </c>
      <c r="BD18" s="43" t="s">
        <v>64</v>
      </c>
      <c r="BE18" s="52"/>
      <c r="BF18" s="52"/>
      <c r="BG18" s="176"/>
      <c r="BH18" s="171"/>
      <c r="BI18" s="171"/>
      <c r="BJ18" s="241">
        <f t="shared" si="7"/>
        <v>0</v>
      </c>
      <c r="BK18" s="171">
        <f t="shared" si="8"/>
        <v>8241</v>
      </c>
    </row>
    <row r="19" spans="1:63" s="53" customFormat="1" ht="15" customHeight="1" thickBot="1">
      <c r="A19" s="9" t="s">
        <v>68</v>
      </c>
      <c r="B19" s="49"/>
      <c r="C19" s="50"/>
      <c r="D19" s="54" t="s">
        <v>66</v>
      </c>
      <c r="E19" s="43" t="s">
        <v>67</v>
      </c>
      <c r="F19" s="52"/>
      <c r="G19" s="52"/>
      <c r="H19" s="52"/>
      <c r="I19" s="37"/>
      <c r="J19" s="171">
        <v>150</v>
      </c>
      <c r="K19" s="171"/>
      <c r="L19" s="171"/>
      <c r="M19" s="171"/>
      <c r="N19" s="171"/>
      <c r="O19" s="171"/>
      <c r="P19" s="171"/>
      <c r="Q19" s="171"/>
      <c r="R19" s="9" t="s">
        <v>251</v>
      </c>
      <c r="S19" s="49"/>
      <c r="T19" s="50"/>
      <c r="U19" s="54" t="s">
        <v>66</v>
      </c>
      <c r="V19" s="43" t="s">
        <v>67</v>
      </c>
      <c r="W19" s="52"/>
      <c r="X19" s="52"/>
      <c r="Y19" s="176"/>
      <c r="Z19" s="171"/>
      <c r="AA19" s="171"/>
      <c r="AB19" s="171">
        <v>6317</v>
      </c>
      <c r="AC19" s="171"/>
      <c r="AD19" s="171"/>
      <c r="AE19" s="171"/>
      <c r="AF19" s="171"/>
      <c r="AG19" s="171"/>
      <c r="AH19" s="241">
        <f t="shared" si="5"/>
        <v>6467</v>
      </c>
      <c r="AI19" s="9" t="s">
        <v>468</v>
      </c>
      <c r="AJ19" s="49"/>
      <c r="AK19" s="50"/>
      <c r="AL19" s="54" t="s">
        <v>66</v>
      </c>
      <c r="AM19" s="43" t="s">
        <v>67</v>
      </c>
      <c r="AN19" s="52"/>
      <c r="AO19" s="52"/>
      <c r="AP19" s="176"/>
      <c r="AQ19" s="171"/>
      <c r="AR19" s="171"/>
      <c r="AS19" s="171"/>
      <c r="AT19" s="171"/>
      <c r="AU19" s="171"/>
      <c r="AV19" s="171"/>
      <c r="AW19" s="171"/>
      <c r="AX19" s="171"/>
      <c r="AY19" s="171"/>
      <c r="AZ19" s="9" t="s">
        <v>474</v>
      </c>
      <c r="BA19" s="49"/>
      <c r="BB19" s="50"/>
      <c r="BC19" s="54" t="s">
        <v>66</v>
      </c>
      <c r="BD19" s="43" t="s">
        <v>67</v>
      </c>
      <c r="BE19" s="52"/>
      <c r="BF19" s="52"/>
      <c r="BG19" s="176"/>
      <c r="BH19" s="171"/>
      <c r="BI19" s="171"/>
      <c r="BJ19" s="241">
        <f t="shared" si="7"/>
        <v>0</v>
      </c>
      <c r="BK19" s="171">
        <f t="shared" si="8"/>
        <v>6467</v>
      </c>
    </row>
    <row r="20" spans="1:63" s="25" customFormat="1" ht="15" customHeight="1" thickBot="1">
      <c r="A20" s="9" t="s">
        <v>70</v>
      </c>
      <c r="B20" s="26"/>
      <c r="C20" s="27" t="s">
        <v>69</v>
      </c>
      <c r="D20" s="45" t="s">
        <v>34</v>
      </c>
      <c r="E20" s="46"/>
      <c r="F20" s="46"/>
      <c r="G20" s="46"/>
      <c r="H20" s="46"/>
      <c r="I20" s="47">
        <f>SUM(I21:I29)</f>
        <v>500</v>
      </c>
      <c r="J20" s="47">
        <f aca="true" t="shared" si="12" ref="J20:Q20">SUM(J21:J29)</f>
        <v>187604</v>
      </c>
      <c r="K20" s="47">
        <f t="shared" si="12"/>
        <v>0</v>
      </c>
      <c r="L20" s="47">
        <f>SUM(L21:L29)</f>
        <v>0</v>
      </c>
      <c r="M20" s="47">
        <f t="shared" si="12"/>
        <v>75103</v>
      </c>
      <c r="N20" s="47">
        <f t="shared" si="12"/>
        <v>10114</v>
      </c>
      <c r="O20" s="47">
        <f t="shared" si="12"/>
        <v>4515</v>
      </c>
      <c r="P20" s="47">
        <f t="shared" si="12"/>
        <v>76853</v>
      </c>
      <c r="Q20" s="47">
        <f t="shared" si="12"/>
        <v>0</v>
      </c>
      <c r="R20" s="9" t="s">
        <v>252</v>
      </c>
      <c r="S20" s="26"/>
      <c r="T20" s="27" t="s">
        <v>69</v>
      </c>
      <c r="U20" s="45" t="s">
        <v>34</v>
      </c>
      <c r="V20" s="46"/>
      <c r="W20" s="46"/>
      <c r="X20" s="46"/>
      <c r="Y20" s="174"/>
      <c r="Z20" s="47">
        <f aca="true" t="shared" si="13" ref="Z20:AG20">SUM(Z21:Z29)</f>
        <v>33581</v>
      </c>
      <c r="AA20" s="175">
        <f t="shared" si="13"/>
        <v>0</v>
      </c>
      <c r="AB20" s="175">
        <f t="shared" si="13"/>
        <v>31659</v>
      </c>
      <c r="AC20" s="175">
        <f t="shared" si="13"/>
        <v>636</v>
      </c>
      <c r="AD20" s="175">
        <f>SUM(AD21:AD29)</f>
        <v>0</v>
      </c>
      <c r="AE20" s="175">
        <f>SUM(AE21:AE29)</f>
        <v>0</v>
      </c>
      <c r="AF20" s="175">
        <f>SUM(AF21:AF29)</f>
        <v>300</v>
      </c>
      <c r="AG20" s="175">
        <f t="shared" si="13"/>
        <v>0</v>
      </c>
      <c r="AH20" s="241">
        <f t="shared" si="5"/>
        <v>420865</v>
      </c>
      <c r="AI20" s="9" t="s">
        <v>473</v>
      </c>
      <c r="AJ20" s="26"/>
      <c r="AK20" s="27" t="s">
        <v>69</v>
      </c>
      <c r="AL20" s="45" t="s">
        <v>34</v>
      </c>
      <c r="AM20" s="46"/>
      <c r="AN20" s="46"/>
      <c r="AO20" s="46"/>
      <c r="AP20" s="174"/>
      <c r="AQ20" s="47">
        <f aca="true" t="shared" si="14" ref="AQ20:AY20">SUM(AQ21:AQ29)</f>
        <v>0</v>
      </c>
      <c r="AR20" s="175">
        <f t="shared" si="14"/>
        <v>16000</v>
      </c>
      <c r="AS20" s="175">
        <f t="shared" si="14"/>
        <v>0</v>
      </c>
      <c r="AT20" s="175">
        <f t="shared" si="14"/>
        <v>0</v>
      </c>
      <c r="AU20" s="175">
        <f t="shared" si="14"/>
        <v>0</v>
      </c>
      <c r="AV20" s="175">
        <f t="shared" si="14"/>
        <v>0</v>
      </c>
      <c r="AW20" s="175">
        <f t="shared" si="14"/>
        <v>0</v>
      </c>
      <c r="AX20" s="175">
        <f t="shared" si="14"/>
        <v>0</v>
      </c>
      <c r="AY20" s="175">
        <f t="shared" si="14"/>
        <v>0</v>
      </c>
      <c r="AZ20" s="9" t="s">
        <v>479</v>
      </c>
      <c r="BA20" s="26"/>
      <c r="BB20" s="27" t="s">
        <v>69</v>
      </c>
      <c r="BC20" s="45" t="s">
        <v>34</v>
      </c>
      <c r="BD20" s="46"/>
      <c r="BE20" s="46"/>
      <c r="BF20" s="46"/>
      <c r="BG20" s="174"/>
      <c r="BH20" s="207">
        <f>SUM(BH21:BH29)</f>
        <v>0</v>
      </c>
      <c r="BI20" s="207">
        <f>SUM(BI21:BI29)</f>
        <v>0</v>
      </c>
      <c r="BJ20" s="241">
        <f t="shared" si="7"/>
        <v>16000</v>
      </c>
      <c r="BK20" s="175">
        <f t="shared" si="8"/>
        <v>436865</v>
      </c>
    </row>
    <row r="21" spans="1:63" s="39" customFormat="1" ht="15" customHeight="1" thickBot="1">
      <c r="A21" s="9" t="s">
        <v>73</v>
      </c>
      <c r="B21" s="32"/>
      <c r="C21" s="33"/>
      <c r="D21" s="40" t="s">
        <v>71</v>
      </c>
      <c r="E21" s="43" t="s">
        <v>72</v>
      </c>
      <c r="F21" s="43"/>
      <c r="G21" s="43"/>
      <c r="H21" s="55"/>
      <c r="I21" s="37">
        <v>394</v>
      </c>
      <c r="J21" s="171"/>
      <c r="K21" s="171"/>
      <c r="L21" s="171"/>
      <c r="M21" s="171"/>
      <c r="N21" s="171">
        <v>100</v>
      </c>
      <c r="O21" s="171"/>
      <c r="P21" s="171"/>
      <c r="Q21" s="171"/>
      <c r="R21" s="9" t="s">
        <v>253</v>
      </c>
      <c r="S21" s="32"/>
      <c r="T21" s="33"/>
      <c r="U21" s="40" t="s">
        <v>71</v>
      </c>
      <c r="V21" s="43" t="s">
        <v>72</v>
      </c>
      <c r="W21" s="43"/>
      <c r="X21" s="43"/>
      <c r="Y21" s="177"/>
      <c r="Z21" s="171"/>
      <c r="AA21" s="171"/>
      <c r="AB21" s="171"/>
      <c r="AC21" s="171"/>
      <c r="AD21" s="171"/>
      <c r="AE21" s="171"/>
      <c r="AF21" s="171"/>
      <c r="AG21" s="171"/>
      <c r="AH21" s="241">
        <f t="shared" si="5"/>
        <v>494</v>
      </c>
      <c r="AI21" s="9" t="s">
        <v>478</v>
      </c>
      <c r="AJ21" s="32"/>
      <c r="AK21" s="33"/>
      <c r="AL21" s="40" t="s">
        <v>71</v>
      </c>
      <c r="AM21" s="43" t="s">
        <v>72</v>
      </c>
      <c r="AN21" s="43"/>
      <c r="AO21" s="43"/>
      <c r="AP21" s="177"/>
      <c r="AQ21" s="171"/>
      <c r="AR21" s="171"/>
      <c r="AS21" s="171"/>
      <c r="AT21" s="171"/>
      <c r="AU21" s="171"/>
      <c r="AV21" s="171"/>
      <c r="AW21" s="171"/>
      <c r="AX21" s="171"/>
      <c r="AY21" s="171"/>
      <c r="AZ21" s="9" t="s">
        <v>484</v>
      </c>
      <c r="BA21" s="32"/>
      <c r="BB21" s="33"/>
      <c r="BC21" s="40" t="s">
        <v>71</v>
      </c>
      <c r="BD21" s="43" t="s">
        <v>72</v>
      </c>
      <c r="BE21" s="43"/>
      <c r="BF21" s="43"/>
      <c r="BG21" s="177"/>
      <c r="BH21" s="171"/>
      <c r="BI21" s="171"/>
      <c r="BJ21" s="241">
        <f t="shared" si="7"/>
        <v>0</v>
      </c>
      <c r="BK21" s="171">
        <f t="shared" si="8"/>
        <v>494</v>
      </c>
    </row>
    <row r="22" spans="1:63" s="39" customFormat="1" ht="15" customHeight="1" thickBot="1">
      <c r="A22" s="9" t="s">
        <v>76</v>
      </c>
      <c r="B22" s="32"/>
      <c r="C22" s="33"/>
      <c r="D22" s="40" t="s">
        <v>74</v>
      </c>
      <c r="E22" s="43" t="s">
        <v>75</v>
      </c>
      <c r="F22" s="43"/>
      <c r="G22" s="43"/>
      <c r="H22" s="55"/>
      <c r="I22" s="37"/>
      <c r="J22" s="171">
        <v>103889</v>
      </c>
      <c r="K22" s="171"/>
      <c r="L22" s="171"/>
      <c r="M22" s="171">
        <v>33517</v>
      </c>
      <c r="N22" s="171">
        <v>7196</v>
      </c>
      <c r="O22" s="171">
        <v>418</v>
      </c>
      <c r="P22" s="171"/>
      <c r="Q22" s="171"/>
      <c r="R22" s="9" t="s">
        <v>255</v>
      </c>
      <c r="S22" s="32"/>
      <c r="T22" s="33"/>
      <c r="U22" s="40" t="s">
        <v>74</v>
      </c>
      <c r="V22" s="43" t="s">
        <v>75</v>
      </c>
      <c r="W22" s="43"/>
      <c r="X22" s="43"/>
      <c r="Y22" s="177"/>
      <c r="Z22" s="171">
        <v>7150</v>
      </c>
      <c r="AA22" s="171"/>
      <c r="AB22" s="171">
        <v>582</v>
      </c>
      <c r="AC22" s="171">
        <v>501</v>
      </c>
      <c r="AD22" s="171"/>
      <c r="AE22" s="171"/>
      <c r="AF22" s="171"/>
      <c r="AG22" s="171"/>
      <c r="AH22" s="241">
        <f t="shared" si="5"/>
        <v>153253</v>
      </c>
      <c r="AI22" s="9" t="s">
        <v>483</v>
      </c>
      <c r="AJ22" s="32"/>
      <c r="AK22" s="33"/>
      <c r="AL22" s="40" t="s">
        <v>74</v>
      </c>
      <c r="AM22" s="43" t="s">
        <v>75</v>
      </c>
      <c r="AN22" s="43"/>
      <c r="AO22" s="43"/>
      <c r="AP22" s="177"/>
      <c r="AQ22" s="171"/>
      <c r="AR22" s="171">
        <v>12598</v>
      </c>
      <c r="AS22" s="171"/>
      <c r="AT22" s="171"/>
      <c r="AU22" s="171"/>
      <c r="AV22" s="171"/>
      <c r="AW22" s="171"/>
      <c r="AX22" s="171"/>
      <c r="AY22" s="171"/>
      <c r="AZ22" s="9" t="s">
        <v>489</v>
      </c>
      <c r="BA22" s="32"/>
      <c r="BB22" s="33"/>
      <c r="BC22" s="40" t="s">
        <v>74</v>
      </c>
      <c r="BD22" s="43" t="s">
        <v>75</v>
      </c>
      <c r="BE22" s="43"/>
      <c r="BF22" s="43"/>
      <c r="BG22" s="177"/>
      <c r="BH22" s="171"/>
      <c r="BI22" s="171"/>
      <c r="BJ22" s="241">
        <f t="shared" si="7"/>
        <v>12598</v>
      </c>
      <c r="BK22" s="171">
        <f t="shared" si="8"/>
        <v>165851</v>
      </c>
    </row>
    <row r="23" spans="1:63" s="39" customFormat="1" ht="15" customHeight="1" thickBot="1">
      <c r="A23" s="9" t="s">
        <v>79</v>
      </c>
      <c r="B23" s="32"/>
      <c r="C23" s="33"/>
      <c r="D23" s="40" t="s">
        <v>77</v>
      </c>
      <c r="E23" s="55" t="s">
        <v>78</v>
      </c>
      <c r="F23" s="55"/>
      <c r="G23" s="55"/>
      <c r="H23" s="55"/>
      <c r="I23" s="37"/>
      <c r="J23" s="171"/>
      <c r="K23" s="171"/>
      <c r="L23" s="171"/>
      <c r="M23" s="171"/>
      <c r="N23" s="171">
        <v>250</v>
      </c>
      <c r="O23" s="171"/>
      <c r="P23" s="171"/>
      <c r="Q23" s="171"/>
      <c r="R23" s="9" t="s">
        <v>257</v>
      </c>
      <c r="S23" s="32"/>
      <c r="T23" s="33"/>
      <c r="U23" s="40" t="s">
        <v>77</v>
      </c>
      <c r="V23" s="55" t="s">
        <v>78</v>
      </c>
      <c r="W23" s="55"/>
      <c r="X23" s="55"/>
      <c r="Y23" s="177"/>
      <c r="Z23" s="171"/>
      <c r="AA23" s="171"/>
      <c r="AB23" s="171">
        <v>9025</v>
      </c>
      <c r="AC23" s="171"/>
      <c r="AD23" s="171"/>
      <c r="AE23" s="171"/>
      <c r="AF23" s="171"/>
      <c r="AG23" s="171"/>
      <c r="AH23" s="241">
        <f t="shared" si="5"/>
        <v>9275</v>
      </c>
      <c r="AI23" s="9" t="s">
        <v>488</v>
      </c>
      <c r="AJ23" s="32"/>
      <c r="AK23" s="33"/>
      <c r="AL23" s="40" t="s">
        <v>77</v>
      </c>
      <c r="AM23" s="55" t="s">
        <v>78</v>
      </c>
      <c r="AN23" s="55"/>
      <c r="AO23" s="55"/>
      <c r="AP23" s="177"/>
      <c r="AQ23" s="171"/>
      <c r="AR23" s="171"/>
      <c r="AS23" s="171"/>
      <c r="AT23" s="171"/>
      <c r="AU23" s="171"/>
      <c r="AV23" s="171"/>
      <c r="AW23" s="171"/>
      <c r="AX23" s="171"/>
      <c r="AY23" s="171"/>
      <c r="AZ23" s="9" t="s">
        <v>494</v>
      </c>
      <c r="BA23" s="32"/>
      <c r="BB23" s="33"/>
      <c r="BC23" s="40" t="s">
        <v>77</v>
      </c>
      <c r="BD23" s="55" t="s">
        <v>78</v>
      </c>
      <c r="BE23" s="55"/>
      <c r="BF23" s="55"/>
      <c r="BG23" s="177"/>
      <c r="BH23" s="171"/>
      <c r="BI23" s="171"/>
      <c r="BJ23" s="241">
        <f t="shared" si="7"/>
        <v>0</v>
      </c>
      <c r="BK23" s="171">
        <f t="shared" si="8"/>
        <v>9275</v>
      </c>
    </row>
    <row r="24" spans="1:63" s="39" customFormat="1" ht="15" customHeight="1" thickBot="1">
      <c r="A24" s="9" t="s">
        <v>82</v>
      </c>
      <c r="B24" s="32"/>
      <c r="C24" s="33"/>
      <c r="D24" s="40" t="s">
        <v>80</v>
      </c>
      <c r="E24" s="55" t="s">
        <v>81</v>
      </c>
      <c r="F24" s="43"/>
      <c r="G24" s="43"/>
      <c r="H24" s="43"/>
      <c r="I24" s="37"/>
      <c r="J24" s="171">
        <v>9193</v>
      </c>
      <c r="K24" s="171"/>
      <c r="L24" s="171"/>
      <c r="M24" s="171"/>
      <c r="N24" s="171"/>
      <c r="O24" s="171"/>
      <c r="P24" s="171">
        <v>58612</v>
      </c>
      <c r="Q24" s="171"/>
      <c r="R24" s="9" t="s">
        <v>259</v>
      </c>
      <c r="S24" s="32"/>
      <c r="T24" s="33"/>
      <c r="U24" s="40" t="s">
        <v>80</v>
      </c>
      <c r="V24" s="55" t="s">
        <v>81</v>
      </c>
      <c r="W24" s="43"/>
      <c r="X24" s="43"/>
      <c r="Y24" s="173"/>
      <c r="Z24" s="171">
        <v>19291</v>
      </c>
      <c r="AA24" s="171"/>
      <c r="AB24" s="171"/>
      <c r="AC24" s="171"/>
      <c r="AD24" s="171"/>
      <c r="AE24" s="171"/>
      <c r="AF24" s="171"/>
      <c r="AG24" s="171"/>
      <c r="AH24" s="241">
        <f t="shared" si="5"/>
        <v>87096</v>
      </c>
      <c r="AI24" s="9" t="s">
        <v>493</v>
      </c>
      <c r="AJ24" s="32"/>
      <c r="AK24" s="33"/>
      <c r="AL24" s="40" t="s">
        <v>80</v>
      </c>
      <c r="AM24" s="55" t="s">
        <v>81</v>
      </c>
      <c r="AN24" s="43"/>
      <c r="AO24" s="43"/>
      <c r="AP24" s="173"/>
      <c r="AQ24" s="171"/>
      <c r="AR24" s="171"/>
      <c r="AS24" s="171"/>
      <c r="AT24" s="171"/>
      <c r="AU24" s="171"/>
      <c r="AV24" s="171"/>
      <c r="AW24" s="171"/>
      <c r="AX24" s="171"/>
      <c r="AY24" s="171"/>
      <c r="AZ24" s="9" t="s">
        <v>499</v>
      </c>
      <c r="BA24" s="32"/>
      <c r="BB24" s="33"/>
      <c r="BC24" s="40" t="s">
        <v>80</v>
      </c>
      <c r="BD24" s="55" t="s">
        <v>81</v>
      </c>
      <c r="BE24" s="43"/>
      <c r="BF24" s="43"/>
      <c r="BG24" s="173"/>
      <c r="BH24" s="171"/>
      <c r="BI24" s="171"/>
      <c r="BJ24" s="241">
        <f t="shared" si="7"/>
        <v>0</v>
      </c>
      <c r="BK24" s="171">
        <f t="shared" si="8"/>
        <v>87096</v>
      </c>
    </row>
    <row r="25" spans="1:63" s="39" customFormat="1" ht="15" customHeight="1" thickBot="1">
      <c r="A25" s="9" t="s">
        <v>85</v>
      </c>
      <c r="B25" s="32"/>
      <c r="C25" s="33"/>
      <c r="D25" s="40" t="s">
        <v>83</v>
      </c>
      <c r="E25" s="55" t="s">
        <v>84</v>
      </c>
      <c r="F25" s="43"/>
      <c r="G25" s="43"/>
      <c r="H25" s="43"/>
      <c r="I25" s="37"/>
      <c r="J25" s="171">
        <v>31746</v>
      </c>
      <c r="K25" s="171"/>
      <c r="L25" s="171"/>
      <c r="M25" s="171">
        <v>18258</v>
      </c>
      <c r="N25" s="171"/>
      <c r="O25" s="171">
        <v>3110</v>
      </c>
      <c r="P25" s="171"/>
      <c r="Q25" s="171"/>
      <c r="R25" s="9" t="s">
        <v>261</v>
      </c>
      <c r="S25" s="32"/>
      <c r="T25" s="33"/>
      <c r="U25" s="40" t="s">
        <v>83</v>
      </c>
      <c r="V25" s="55" t="s">
        <v>84</v>
      </c>
      <c r="W25" s="43"/>
      <c r="X25" s="43"/>
      <c r="Y25" s="173"/>
      <c r="Z25" s="171"/>
      <c r="AA25" s="171"/>
      <c r="AB25" s="171"/>
      <c r="AC25" s="171"/>
      <c r="AD25" s="171"/>
      <c r="AE25" s="171"/>
      <c r="AF25" s="171"/>
      <c r="AG25" s="171"/>
      <c r="AH25" s="241">
        <f t="shared" si="5"/>
        <v>53114</v>
      </c>
      <c r="AI25" s="9" t="s">
        <v>498</v>
      </c>
      <c r="AJ25" s="32"/>
      <c r="AK25" s="33"/>
      <c r="AL25" s="40" t="s">
        <v>83</v>
      </c>
      <c r="AM25" s="55" t="s">
        <v>84</v>
      </c>
      <c r="AN25" s="43"/>
      <c r="AO25" s="43"/>
      <c r="AP25" s="173"/>
      <c r="AQ25" s="171"/>
      <c r="AR25" s="171"/>
      <c r="AS25" s="171"/>
      <c r="AT25" s="171"/>
      <c r="AU25" s="171"/>
      <c r="AV25" s="171"/>
      <c r="AW25" s="171"/>
      <c r="AX25" s="171"/>
      <c r="AY25" s="171"/>
      <c r="AZ25" s="9" t="s">
        <v>504</v>
      </c>
      <c r="BA25" s="32"/>
      <c r="BB25" s="33"/>
      <c r="BC25" s="40" t="s">
        <v>83</v>
      </c>
      <c r="BD25" s="55" t="s">
        <v>84</v>
      </c>
      <c r="BE25" s="43"/>
      <c r="BF25" s="43"/>
      <c r="BG25" s="173"/>
      <c r="BH25" s="171"/>
      <c r="BI25" s="171"/>
      <c r="BJ25" s="241">
        <f t="shared" si="7"/>
        <v>0</v>
      </c>
      <c r="BK25" s="171">
        <f t="shared" si="8"/>
        <v>53114</v>
      </c>
    </row>
    <row r="26" spans="1:63" s="39" customFormat="1" ht="15" customHeight="1" thickBot="1">
      <c r="A26" s="9" t="s">
        <v>88</v>
      </c>
      <c r="B26" s="32"/>
      <c r="C26" s="33"/>
      <c r="D26" s="40" t="s">
        <v>86</v>
      </c>
      <c r="E26" s="55" t="s">
        <v>87</v>
      </c>
      <c r="F26" s="43"/>
      <c r="G26" s="43"/>
      <c r="H26" s="43"/>
      <c r="I26" s="37">
        <v>106</v>
      </c>
      <c r="J26" s="171">
        <v>38413</v>
      </c>
      <c r="K26" s="171"/>
      <c r="L26" s="171"/>
      <c r="M26" s="171">
        <v>13980</v>
      </c>
      <c r="N26" s="171">
        <v>2011</v>
      </c>
      <c r="O26" s="171">
        <v>953</v>
      </c>
      <c r="P26" s="171">
        <v>18241</v>
      </c>
      <c r="Q26" s="171"/>
      <c r="R26" s="9" t="s">
        <v>262</v>
      </c>
      <c r="S26" s="32"/>
      <c r="T26" s="33"/>
      <c r="U26" s="40" t="s">
        <v>86</v>
      </c>
      <c r="V26" s="55" t="s">
        <v>87</v>
      </c>
      <c r="W26" s="43"/>
      <c r="X26" s="43"/>
      <c r="Y26" s="173"/>
      <c r="Z26" s="171">
        <v>7140</v>
      </c>
      <c r="AA26" s="171"/>
      <c r="AB26" s="171">
        <v>2554</v>
      </c>
      <c r="AC26" s="171">
        <v>135</v>
      </c>
      <c r="AD26" s="171"/>
      <c r="AE26" s="171"/>
      <c r="AF26" s="171"/>
      <c r="AG26" s="171"/>
      <c r="AH26" s="241">
        <f t="shared" si="5"/>
        <v>83533</v>
      </c>
      <c r="AI26" s="9" t="s">
        <v>503</v>
      </c>
      <c r="AJ26" s="32"/>
      <c r="AK26" s="33"/>
      <c r="AL26" s="40" t="s">
        <v>86</v>
      </c>
      <c r="AM26" s="55" t="s">
        <v>87</v>
      </c>
      <c r="AN26" s="43"/>
      <c r="AO26" s="43"/>
      <c r="AP26" s="173"/>
      <c r="AQ26" s="171"/>
      <c r="AR26" s="171">
        <v>3402</v>
      </c>
      <c r="AS26" s="171"/>
      <c r="AT26" s="171"/>
      <c r="AU26" s="171"/>
      <c r="AV26" s="171"/>
      <c r="AW26" s="171"/>
      <c r="AX26" s="171"/>
      <c r="AY26" s="171"/>
      <c r="AZ26" s="9" t="s">
        <v>510</v>
      </c>
      <c r="BA26" s="32"/>
      <c r="BB26" s="33"/>
      <c r="BC26" s="40" t="s">
        <v>86</v>
      </c>
      <c r="BD26" s="55" t="s">
        <v>87</v>
      </c>
      <c r="BE26" s="43"/>
      <c r="BF26" s="43"/>
      <c r="BG26" s="173"/>
      <c r="BH26" s="171"/>
      <c r="BI26" s="171"/>
      <c r="BJ26" s="241">
        <f t="shared" si="7"/>
        <v>3402</v>
      </c>
      <c r="BK26" s="171">
        <f t="shared" si="8"/>
        <v>86935</v>
      </c>
    </row>
    <row r="27" spans="1:63" s="39" customFormat="1" ht="15" customHeight="1" thickBot="1">
      <c r="A27" s="9" t="s">
        <v>91</v>
      </c>
      <c r="B27" s="32"/>
      <c r="C27" s="33"/>
      <c r="D27" s="40" t="s">
        <v>89</v>
      </c>
      <c r="E27" s="55" t="s">
        <v>90</v>
      </c>
      <c r="F27" s="43"/>
      <c r="G27" s="43"/>
      <c r="H27" s="43"/>
      <c r="I27" s="37"/>
      <c r="J27" s="171">
        <v>4363</v>
      </c>
      <c r="K27" s="171"/>
      <c r="L27" s="171"/>
      <c r="M27" s="171">
        <v>9325</v>
      </c>
      <c r="N27" s="171">
        <v>557</v>
      </c>
      <c r="O27" s="171">
        <v>34</v>
      </c>
      <c r="P27" s="171"/>
      <c r="Q27" s="171"/>
      <c r="R27" s="9" t="s">
        <v>263</v>
      </c>
      <c r="S27" s="32"/>
      <c r="T27" s="33"/>
      <c r="U27" s="40" t="s">
        <v>89</v>
      </c>
      <c r="V27" s="55" t="s">
        <v>90</v>
      </c>
      <c r="W27" s="43"/>
      <c r="X27" s="43"/>
      <c r="Y27" s="173"/>
      <c r="Z27" s="171"/>
      <c r="AA27" s="171"/>
      <c r="AB27" s="171">
        <v>3050</v>
      </c>
      <c r="AC27" s="171"/>
      <c r="AD27" s="171"/>
      <c r="AE27" s="171"/>
      <c r="AF27" s="171"/>
      <c r="AG27" s="171"/>
      <c r="AH27" s="241">
        <f t="shared" si="5"/>
        <v>17329</v>
      </c>
      <c r="AI27" s="9" t="s">
        <v>509</v>
      </c>
      <c r="AJ27" s="32"/>
      <c r="AK27" s="33"/>
      <c r="AL27" s="40" t="s">
        <v>89</v>
      </c>
      <c r="AM27" s="55" t="s">
        <v>90</v>
      </c>
      <c r="AN27" s="43"/>
      <c r="AO27" s="43"/>
      <c r="AP27" s="173"/>
      <c r="AQ27" s="171"/>
      <c r="AR27" s="171"/>
      <c r="AS27" s="171"/>
      <c r="AT27" s="171"/>
      <c r="AU27" s="171"/>
      <c r="AV27" s="171"/>
      <c r="AW27" s="171"/>
      <c r="AX27" s="171"/>
      <c r="AY27" s="171"/>
      <c r="AZ27" s="9" t="s">
        <v>516</v>
      </c>
      <c r="BA27" s="32"/>
      <c r="BB27" s="33"/>
      <c r="BC27" s="40" t="s">
        <v>89</v>
      </c>
      <c r="BD27" s="55" t="s">
        <v>90</v>
      </c>
      <c r="BE27" s="43"/>
      <c r="BF27" s="43"/>
      <c r="BG27" s="173"/>
      <c r="BH27" s="171"/>
      <c r="BI27" s="171"/>
      <c r="BJ27" s="241">
        <f t="shared" si="7"/>
        <v>0</v>
      </c>
      <c r="BK27" s="171">
        <f t="shared" si="8"/>
        <v>17329</v>
      </c>
    </row>
    <row r="28" spans="1:63" s="39" customFormat="1" ht="15" customHeight="1" thickBot="1">
      <c r="A28" s="9" t="s">
        <v>94</v>
      </c>
      <c r="B28" s="32"/>
      <c r="C28" s="33"/>
      <c r="D28" s="40" t="s">
        <v>92</v>
      </c>
      <c r="E28" s="55" t="s">
        <v>93</v>
      </c>
      <c r="F28" s="43"/>
      <c r="G28" s="43"/>
      <c r="H28" s="43"/>
      <c r="I28" s="37"/>
      <c r="J28" s="171"/>
      <c r="K28" s="171"/>
      <c r="L28" s="171"/>
      <c r="M28" s="171">
        <v>23</v>
      </c>
      <c r="N28" s="171"/>
      <c r="O28" s="171"/>
      <c r="P28" s="171"/>
      <c r="Q28" s="171"/>
      <c r="R28" s="9" t="s">
        <v>508</v>
      </c>
      <c r="S28" s="32"/>
      <c r="T28" s="33"/>
      <c r="U28" s="40" t="s">
        <v>92</v>
      </c>
      <c r="V28" s="55" t="s">
        <v>93</v>
      </c>
      <c r="W28" s="43"/>
      <c r="X28" s="43"/>
      <c r="Y28" s="173"/>
      <c r="Z28" s="171"/>
      <c r="AA28" s="171"/>
      <c r="AB28" s="171">
        <v>16448</v>
      </c>
      <c r="AC28" s="171"/>
      <c r="AD28" s="171"/>
      <c r="AE28" s="171"/>
      <c r="AF28" s="171"/>
      <c r="AG28" s="171"/>
      <c r="AH28" s="241">
        <f t="shared" si="5"/>
        <v>16471</v>
      </c>
      <c r="AI28" s="9" t="s">
        <v>515</v>
      </c>
      <c r="AJ28" s="32"/>
      <c r="AK28" s="33"/>
      <c r="AL28" s="40" t="s">
        <v>92</v>
      </c>
      <c r="AM28" s="55" t="s">
        <v>93</v>
      </c>
      <c r="AN28" s="43"/>
      <c r="AO28" s="43"/>
      <c r="AP28" s="173"/>
      <c r="AQ28" s="171"/>
      <c r="AR28" s="171"/>
      <c r="AS28" s="171"/>
      <c r="AT28" s="171"/>
      <c r="AU28" s="171"/>
      <c r="AV28" s="171"/>
      <c r="AW28" s="171"/>
      <c r="AX28" s="171"/>
      <c r="AY28" s="171"/>
      <c r="AZ28" s="9" t="s">
        <v>522</v>
      </c>
      <c r="BA28" s="32"/>
      <c r="BB28" s="33"/>
      <c r="BC28" s="40" t="s">
        <v>92</v>
      </c>
      <c r="BD28" s="55" t="s">
        <v>93</v>
      </c>
      <c r="BE28" s="43"/>
      <c r="BF28" s="43"/>
      <c r="BG28" s="173"/>
      <c r="BH28" s="171"/>
      <c r="BI28" s="171"/>
      <c r="BJ28" s="241">
        <f t="shared" si="7"/>
        <v>0</v>
      </c>
      <c r="BK28" s="171">
        <f t="shared" si="8"/>
        <v>16471</v>
      </c>
    </row>
    <row r="29" spans="1:63" s="39" customFormat="1" ht="15" customHeight="1" thickBot="1">
      <c r="A29" s="9" t="s">
        <v>97</v>
      </c>
      <c r="B29" s="32"/>
      <c r="C29" s="33"/>
      <c r="D29" s="40" t="s">
        <v>95</v>
      </c>
      <c r="E29" s="55" t="s">
        <v>96</v>
      </c>
      <c r="F29" s="43"/>
      <c r="G29" s="43"/>
      <c r="H29" s="43"/>
      <c r="I29" s="37"/>
      <c r="J29" s="171"/>
      <c r="K29" s="171"/>
      <c r="L29" s="171"/>
      <c r="M29" s="171"/>
      <c r="N29" s="171"/>
      <c r="O29" s="171"/>
      <c r="P29" s="171"/>
      <c r="Q29" s="171"/>
      <c r="R29" s="9" t="s">
        <v>514</v>
      </c>
      <c r="S29" s="32"/>
      <c r="T29" s="33"/>
      <c r="U29" s="40" t="s">
        <v>95</v>
      </c>
      <c r="V29" s="55" t="s">
        <v>96</v>
      </c>
      <c r="W29" s="43"/>
      <c r="X29" s="43"/>
      <c r="Y29" s="173"/>
      <c r="Z29" s="171"/>
      <c r="AA29" s="171"/>
      <c r="AB29" s="171"/>
      <c r="AC29" s="171"/>
      <c r="AD29" s="171"/>
      <c r="AE29" s="171"/>
      <c r="AF29" s="171">
        <v>300</v>
      </c>
      <c r="AG29" s="171"/>
      <c r="AH29" s="241">
        <f t="shared" si="5"/>
        <v>300</v>
      </c>
      <c r="AI29" s="9" t="s">
        <v>521</v>
      </c>
      <c r="AJ29" s="32"/>
      <c r="AK29" s="33"/>
      <c r="AL29" s="40" t="s">
        <v>95</v>
      </c>
      <c r="AM29" s="55" t="s">
        <v>96</v>
      </c>
      <c r="AN29" s="43"/>
      <c r="AO29" s="43"/>
      <c r="AP29" s="173"/>
      <c r="AQ29" s="171"/>
      <c r="AR29" s="171"/>
      <c r="AS29" s="171"/>
      <c r="AT29" s="171"/>
      <c r="AU29" s="171"/>
      <c r="AV29" s="171"/>
      <c r="AW29" s="171"/>
      <c r="AX29" s="171"/>
      <c r="AY29" s="171"/>
      <c r="AZ29" s="9" t="s">
        <v>528</v>
      </c>
      <c r="BA29" s="32"/>
      <c r="BB29" s="33"/>
      <c r="BC29" s="40" t="s">
        <v>95</v>
      </c>
      <c r="BD29" s="55" t="s">
        <v>96</v>
      </c>
      <c r="BE29" s="43"/>
      <c r="BF29" s="43"/>
      <c r="BG29" s="173"/>
      <c r="BH29" s="171"/>
      <c r="BI29" s="171"/>
      <c r="BJ29" s="241">
        <f t="shared" si="7"/>
        <v>0</v>
      </c>
      <c r="BK29" s="171">
        <f t="shared" si="8"/>
        <v>300</v>
      </c>
    </row>
    <row r="30" spans="1:63" s="25" customFormat="1" ht="15" customHeight="1" thickBot="1">
      <c r="A30" s="9" t="s">
        <v>100</v>
      </c>
      <c r="B30" s="26"/>
      <c r="C30" s="27" t="s">
        <v>98</v>
      </c>
      <c r="D30" s="28" t="s">
        <v>99</v>
      </c>
      <c r="E30" s="29"/>
      <c r="F30" s="46"/>
      <c r="G30" s="46"/>
      <c r="H30" s="46"/>
      <c r="I30" s="47">
        <f aca="true" t="shared" si="15" ref="I30:Q30">SUM(I31:I32)</f>
        <v>0</v>
      </c>
      <c r="J30" s="47">
        <f t="shared" si="15"/>
        <v>0</v>
      </c>
      <c r="K30" s="47">
        <f t="shared" si="15"/>
        <v>0</v>
      </c>
      <c r="L30" s="47">
        <f>SUM(L31:L32)</f>
        <v>0</v>
      </c>
      <c r="M30" s="47">
        <f t="shared" si="15"/>
        <v>0</v>
      </c>
      <c r="N30" s="47">
        <f t="shared" si="15"/>
        <v>600</v>
      </c>
      <c r="O30" s="47">
        <f t="shared" si="15"/>
        <v>0</v>
      </c>
      <c r="P30" s="47">
        <f t="shared" si="15"/>
        <v>0</v>
      </c>
      <c r="Q30" s="47">
        <f t="shared" si="15"/>
        <v>0</v>
      </c>
      <c r="R30" s="9" t="s">
        <v>520</v>
      </c>
      <c r="S30" s="26"/>
      <c r="T30" s="27" t="s">
        <v>98</v>
      </c>
      <c r="U30" s="28" t="s">
        <v>99</v>
      </c>
      <c r="V30" s="29"/>
      <c r="W30" s="46"/>
      <c r="X30" s="46"/>
      <c r="Y30" s="174"/>
      <c r="Z30" s="47">
        <f aca="true" t="shared" si="16" ref="Z30:AG30">SUM(Z31:Z32)</f>
        <v>0</v>
      </c>
      <c r="AA30" s="175">
        <f t="shared" si="16"/>
        <v>0</v>
      </c>
      <c r="AB30" s="175">
        <f t="shared" si="16"/>
        <v>6100</v>
      </c>
      <c r="AC30" s="175">
        <f t="shared" si="16"/>
        <v>0</v>
      </c>
      <c r="AD30" s="175">
        <f>SUM(AD31:AD32)</f>
        <v>0</v>
      </c>
      <c r="AE30" s="175">
        <f>SUM(AE31:AE32)</f>
        <v>0</v>
      </c>
      <c r="AF30" s="175">
        <f>SUM(AF31:AF32)</f>
        <v>0</v>
      </c>
      <c r="AG30" s="175">
        <f t="shared" si="16"/>
        <v>0</v>
      </c>
      <c r="AH30" s="241">
        <f t="shared" si="5"/>
        <v>6700</v>
      </c>
      <c r="AI30" s="9" t="s">
        <v>527</v>
      </c>
      <c r="AJ30" s="26"/>
      <c r="AK30" s="27" t="s">
        <v>98</v>
      </c>
      <c r="AL30" s="28" t="s">
        <v>99</v>
      </c>
      <c r="AM30" s="29"/>
      <c r="AN30" s="46"/>
      <c r="AO30" s="46"/>
      <c r="AP30" s="174"/>
      <c r="AQ30" s="47">
        <f aca="true" t="shared" si="17" ref="AQ30:AY30">SUM(AQ31:AQ32)</f>
        <v>0</v>
      </c>
      <c r="AR30" s="175">
        <f t="shared" si="17"/>
        <v>0</v>
      </c>
      <c r="AS30" s="175">
        <f t="shared" si="17"/>
        <v>0</v>
      </c>
      <c r="AT30" s="175">
        <f t="shared" si="17"/>
        <v>0</v>
      </c>
      <c r="AU30" s="175">
        <f t="shared" si="17"/>
        <v>0</v>
      </c>
      <c r="AV30" s="175">
        <f t="shared" si="17"/>
        <v>0</v>
      </c>
      <c r="AW30" s="175">
        <f t="shared" si="17"/>
        <v>0</v>
      </c>
      <c r="AX30" s="175">
        <f t="shared" si="17"/>
        <v>0</v>
      </c>
      <c r="AY30" s="175">
        <f t="shared" si="17"/>
        <v>0</v>
      </c>
      <c r="AZ30" s="9" t="s">
        <v>534</v>
      </c>
      <c r="BA30" s="26"/>
      <c r="BB30" s="27" t="s">
        <v>98</v>
      </c>
      <c r="BC30" s="28" t="s">
        <v>99</v>
      </c>
      <c r="BD30" s="29"/>
      <c r="BE30" s="46"/>
      <c r="BF30" s="46"/>
      <c r="BG30" s="174"/>
      <c r="BH30" s="207">
        <f>SUM(BH31:BH32)</f>
        <v>0</v>
      </c>
      <c r="BI30" s="207">
        <f>SUM(BI31:BI32)</f>
        <v>0</v>
      </c>
      <c r="BJ30" s="241">
        <f t="shared" si="7"/>
        <v>0</v>
      </c>
      <c r="BK30" s="175">
        <f t="shared" si="8"/>
        <v>6700</v>
      </c>
    </row>
    <row r="31" spans="1:63" s="60" customFormat="1" ht="15" customHeight="1" thickBot="1">
      <c r="A31" s="9" t="s">
        <v>103</v>
      </c>
      <c r="B31" s="56"/>
      <c r="C31" s="57"/>
      <c r="D31" s="34" t="s">
        <v>101</v>
      </c>
      <c r="E31" s="55" t="s">
        <v>102</v>
      </c>
      <c r="F31" s="58"/>
      <c r="G31" s="59"/>
      <c r="H31" s="59"/>
      <c r="I31" s="37"/>
      <c r="J31" s="171"/>
      <c r="K31" s="171"/>
      <c r="L31" s="171"/>
      <c r="M31" s="171"/>
      <c r="N31" s="171"/>
      <c r="O31" s="171"/>
      <c r="P31" s="171"/>
      <c r="Q31" s="171"/>
      <c r="R31" s="9" t="s">
        <v>526</v>
      </c>
      <c r="S31" s="56"/>
      <c r="T31" s="57"/>
      <c r="U31" s="34" t="s">
        <v>101</v>
      </c>
      <c r="V31" s="55" t="s">
        <v>102</v>
      </c>
      <c r="W31" s="58"/>
      <c r="X31" s="59"/>
      <c r="Y31" s="178"/>
      <c r="Z31" s="171"/>
      <c r="AA31" s="171"/>
      <c r="AB31" s="171">
        <v>6100</v>
      </c>
      <c r="AC31" s="171"/>
      <c r="AD31" s="171"/>
      <c r="AE31" s="171"/>
      <c r="AF31" s="171"/>
      <c r="AG31" s="171"/>
      <c r="AH31" s="241">
        <f t="shared" si="5"/>
        <v>6100</v>
      </c>
      <c r="AI31" s="9" t="s">
        <v>533</v>
      </c>
      <c r="AJ31" s="56"/>
      <c r="AK31" s="57"/>
      <c r="AL31" s="34" t="s">
        <v>101</v>
      </c>
      <c r="AM31" s="55" t="s">
        <v>102</v>
      </c>
      <c r="AN31" s="58"/>
      <c r="AO31" s="59"/>
      <c r="AP31" s="178"/>
      <c r="AQ31" s="171"/>
      <c r="AR31" s="171"/>
      <c r="AS31" s="171"/>
      <c r="AT31" s="171"/>
      <c r="AU31" s="171"/>
      <c r="AV31" s="171"/>
      <c r="AW31" s="171"/>
      <c r="AX31" s="171"/>
      <c r="AY31" s="171"/>
      <c r="AZ31" s="9" t="s">
        <v>540</v>
      </c>
      <c r="BA31" s="56"/>
      <c r="BB31" s="57"/>
      <c r="BC31" s="34" t="s">
        <v>101</v>
      </c>
      <c r="BD31" s="55" t="s">
        <v>102</v>
      </c>
      <c r="BE31" s="58"/>
      <c r="BF31" s="59"/>
      <c r="BG31" s="178"/>
      <c r="BH31" s="171"/>
      <c r="BI31" s="171"/>
      <c r="BJ31" s="241">
        <f t="shared" si="7"/>
        <v>0</v>
      </c>
      <c r="BK31" s="171">
        <f t="shared" si="8"/>
        <v>6100</v>
      </c>
    </row>
    <row r="32" spans="1:63" s="60" customFormat="1" ht="15" customHeight="1" thickBot="1">
      <c r="A32" s="9" t="s">
        <v>106</v>
      </c>
      <c r="B32" s="56"/>
      <c r="C32" s="57"/>
      <c r="D32" s="34" t="s">
        <v>104</v>
      </c>
      <c r="E32" s="55" t="s">
        <v>105</v>
      </c>
      <c r="F32" s="58"/>
      <c r="G32" s="59"/>
      <c r="H32" s="59"/>
      <c r="I32" s="37"/>
      <c r="J32" s="171"/>
      <c r="K32" s="171"/>
      <c r="L32" s="171"/>
      <c r="M32" s="171"/>
      <c r="N32" s="171">
        <v>600</v>
      </c>
      <c r="O32" s="171"/>
      <c r="P32" s="171"/>
      <c r="Q32" s="171"/>
      <c r="R32" s="9" t="s">
        <v>532</v>
      </c>
      <c r="S32" s="56"/>
      <c r="T32" s="57"/>
      <c r="U32" s="34" t="s">
        <v>104</v>
      </c>
      <c r="V32" s="55" t="s">
        <v>105</v>
      </c>
      <c r="W32" s="58"/>
      <c r="X32" s="59"/>
      <c r="Y32" s="178"/>
      <c r="Z32" s="171"/>
      <c r="AA32" s="171"/>
      <c r="AB32" s="171"/>
      <c r="AC32" s="171"/>
      <c r="AD32" s="171"/>
      <c r="AE32" s="171"/>
      <c r="AF32" s="171"/>
      <c r="AG32" s="171"/>
      <c r="AH32" s="241">
        <f t="shared" si="5"/>
        <v>600</v>
      </c>
      <c r="AI32" s="9" t="s">
        <v>539</v>
      </c>
      <c r="AJ32" s="56"/>
      <c r="AK32" s="57"/>
      <c r="AL32" s="34" t="s">
        <v>104</v>
      </c>
      <c r="AM32" s="55" t="s">
        <v>105</v>
      </c>
      <c r="AN32" s="58"/>
      <c r="AO32" s="59"/>
      <c r="AP32" s="178"/>
      <c r="AQ32" s="171"/>
      <c r="AR32" s="171"/>
      <c r="AS32" s="171"/>
      <c r="AT32" s="171"/>
      <c r="AU32" s="171"/>
      <c r="AV32" s="171"/>
      <c r="AW32" s="171"/>
      <c r="AX32" s="171"/>
      <c r="AY32" s="171"/>
      <c r="AZ32" s="9" t="s">
        <v>546</v>
      </c>
      <c r="BA32" s="56"/>
      <c r="BB32" s="57"/>
      <c r="BC32" s="34" t="s">
        <v>104</v>
      </c>
      <c r="BD32" s="55" t="s">
        <v>105</v>
      </c>
      <c r="BE32" s="58"/>
      <c r="BF32" s="59"/>
      <c r="BG32" s="178"/>
      <c r="BH32" s="171"/>
      <c r="BI32" s="171"/>
      <c r="BJ32" s="241">
        <f t="shared" si="7"/>
        <v>0</v>
      </c>
      <c r="BK32" s="171">
        <f t="shared" si="8"/>
        <v>600</v>
      </c>
    </row>
    <row r="33" spans="1:63" s="25" customFormat="1" ht="15" customHeight="1" thickBot="1">
      <c r="A33" s="9" t="s">
        <v>109</v>
      </c>
      <c r="B33" s="20" t="s">
        <v>107</v>
      </c>
      <c r="C33" s="21" t="s">
        <v>108</v>
      </c>
      <c r="D33" s="21"/>
      <c r="E33" s="21"/>
      <c r="F33" s="21"/>
      <c r="G33" s="21"/>
      <c r="H33" s="21"/>
      <c r="I33" s="23">
        <f>SUM(I34,I37,I40)</f>
        <v>377953</v>
      </c>
      <c r="J33" s="23">
        <f aca="true" t="shared" si="18" ref="J33:Q33">SUM(J34,J37,J40)</f>
        <v>3000</v>
      </c>
      <c r="K33" s="23">
        <f t="shared" si="18"/>
        <v>0</v>
      </c>
      <c r="L33" s="23">
        <f>SUM(L34,L37,L40)</f>
        <v>0</v>
      </c>
      <c r="M33" s="23">
        <f t="shared" si="18"/>
        <v>0</v>
      </c>
      <c r="N33" s="23">
        <f t="shared" si="18"/>
        <v>581</v>
      </c>
      <c r="O33" s="23">
        <f t="shared" si="18"/>
        <v>0</v>
      </c>
      <c r="P33" s="23">
        <f t="shared" si="18"/>
        <v>847973</v>
      </c>
      <c r="Q33" s="23">
        <f t="shared" si="18"/>
        <v>0</v>
      </c>
      <c r="R33" s="9" t="s">
        <v>538</v>
      </c>
      <c r="S33" s="20" t="s">
        <v>107</v>
      </c>
      <c r="T33" s="21" t="s">
        <v>108</v>
      </c>
      <c r="U33" s="21"/>
      <c r="V33" s="21"/>
      <c r="W33" s="21"/>
      <c r="X33" s="21"/>
      <c r="Y33" s="179"/>
      <c r="Z33" s="23">
        <f aca="true" t="shared" si="19" ref="Z33:AG33">SUM(Z34,Z37,Z40)</f>
        <v>0</v>
      </c>
      <c r="AA33" s="168">
        <f t="shared" si="19"/>
        <v>1585</v>
      </c>
      <c r="AB33" s="168">
        <f t="shared" si="19"/>
        <v>349278</v>
      </c>
      <c r="AC33" s="168">
        <f t="shared" si="19"/>
        <v>0</v>
      </c>
      <c r="AD33" s="168">
        <f>SUM(AD34,AD37,AD40)</f>
        <v>0</v>
      </c>
      <c r="AE33" s="168">
        <f>SUM(AE34,AE37,AE40)</f>
        <v>0</v>
      </c>
      <c r="AF33" s="168">
        <f>SUM(AF34,AF37,AF40)</f>
        <v>0</v>
      </c>
      <c r="AG33" s="168">
        <f t="shared" si="19"/>
        <v>0</v>
      </c>
      <c r="AH33" s="241">
        <f t="shared" si="5"/>
        <v>1580370</v>
      </c>
      <c r="AI33" s="9" t="s">
        <v>545</v>
      </c>
      <c r="AJ33" s="20" t="s">
        <v>107</v>
      </c>
      <c r="AK33" s="21" t="s">
        <v>108</v>
      </c>
      <c r="AL33" s="21"/>
      <c r="AM33" s="21"/>
      <c r="AN33" s="21"/>
      <c r="AO33" s="21"/>
      <c r="AP33" s="179"/>
      <c r="AQ33" s="23">
        <f aca="true" t="shared" si="20" ref="AQ33:AY33">SUM(AQ34,AQ37,AQ40)</f>
        <v>0</v>
      </c>
      <c r="AR33" s="168">
        <f t="shared" si="20"/>
        <v>0</v>
      </c>
      <c r="AS33" s="168">
        <f t="shared" si="20"/>
        <v>0</v>
      </c>
      <c r="AT33" s="168">
        <f t="shared" si="20"/>
        <v>0</v>
      </c>
      <c r="AU33" s="168">
        <f t="shared" si="20"/>
        <v>0</v>
      </c>
      <c r="AV33" s="168">
        <f t="shared" si="20"/>
        <v>0</v>
      </c>
      <c r="AW33" s="168">
        <f t="shared" si="20"/>
        <v>2300</v>
      </c>
      <c r="AX33" s="168">
        <f t="shared" si="20"/>
        <v>0</v>
      </c>
      <c r="AY33" s="168">
        <f t="shared" si="20"/>
        <v>0</v>
      </c>
      <c r="AZ33" s="9" t="s">
        <v>552</v>
      </c>
      <c r="BA33" s="20" t="s">
        <v>107</v>
      </c>
      <c r="BB33" s="21" t="s">
        <v>108</v>
      </c>
      <c r="BC33" s="21"/>
      <c r="BD33" s="21"/>
      <c r="BE33" s="21"/>
      <c r="BF33" s="21"/>
      <c r="BG33" s="179"/>
      <c r="BH33" s="205">
        <f>SUM(BH34,BH37,BH40)</f>
        <v>0</v>
      </c>
      <c r="BI33" s="205">
        <f>SUM(BI34,BI37,BI40)</f>
        <v>0</v>
      </c>
      <c r="BJ33" s="241">
        <f t="shared" si="7"/>
        <v>2300</v>
      </c>
      <c r="BK33" s="168">
        <f t="shared" si="8"/>
        <v>1582670</v>
      </c>
    </row>
    <row r="34" spans="1:63" s="25" customFormat="1" ht="15" customHeight="1" thickBot="1">
      <c r="A34" s="9" t="s">
        <v>112</v>
      </c>
      <c r="B34" s="26"/>
      <c r="C34" s="61" t="s">
        <v>110</v>
      </c>
      <c r="D34" s="62" t="s">
        <v>111</v>
      </c>
      <c r="E34" s="28"/>
      <c r="F34" s="29"/>
      <c r="G34" s="29"/>
      <c r="H34" s="29"/>
      <c r="I34" s="30">
        <f>SUM(I35:I36)</f>
        <v>377953</v>
      </c>
      <c r="J34" s="30">
        <f aca="true" t="shared" si="21" ref="J34:Q34">SUM(J35:J36)</f>
        <v>3000</v>
      </c>
      <c r="K34" s="30">
        <f t="shared" si="21"/>
        <v>0</v>
      </c>
      <c r="L34" s="30">
        <f>SUM(L35:L36)</f>
        <v>0</v>
      </c>
      <c r="M34" s="30">
        <f t="shared" si="21"/>
        <v>0</v>
      </c>
      <c r="N34" s="30">
        <f t="shared" si="21"/>
        <v>581</v>
      </c>
      <c r="O34" s="30">
        <f t="shared" si="21"/>
        <v>0</v>
      </c>
      <c r="P34" s="30">
        <f t="shared" si="21"/>
        <v>838194</v>
      </c>
      <c r="Q34" s="30">
        <f t="shared" si="21"/>
        <v>0</v>
      </c>
      <c r="R34" s="9" t="s">
        <v>544</v>
      </c>
      <c r="S34" s="26"/>
      <c r="T34" s="61" t="s">
        <v>110</v>
      </c>
      <c r="U34" s="62" t="s">
        <v>111</v>
      </c>
      <c r="V34" s="28"/>
      <c r="W34" s="29"/>
      <c r="X34" s="29"/>
      <c r="Y34" s="169"/>
      <c r="Z34" s="30">
        <f aca="true" t="shared" si="22" ref="Z34:AG34">SUM(Z35:Z36)</f>
        <v>0</v>
      </c>
      <c r="AA34" s="170">
        <f t="shared" si="22"/>
        <v>1585</v>
      </c>
      <c r="AB34" s="170">
        <f t="shared" si="22"/>
        <v>349278</v>
      </c>
      <c r="AC34" s="170">
        <f t="shared" si="22"/>
        <v>0</v>
      </c>
      <c r="AD34" s="170">
        <f>SUM(AD35:AD36)</f>
        <v>0</v>
      </c>
      <c r="AE34" s="170">
        <f>SUM(AE35:AE36)</f>
        <v>0</v>
      </c>
      <c r="AF34" s="170">
        <f>SUM(AF35:AF36)</f>
        <v>0</v>
      </c>
      <c r="AG34" s="170">
        <f t="shared" si="22"/>
        <v>0</v>
      </c>
      <c r="AH34" s="241">
        <f t="shared" si="5"/>
        <v>1570591</v>
      </c>
      <c r="AI34" s="9" t="s">
        <v>551</v>
      </c>
      <c r="AJ34" s="26"/>
      <c r="AK34" s="61" t="s">
        <v>110</v>
      </c>
      <c r="AL34" s="62" t="s">
        <v>111</v>
      </c>
      <c r="AM34" s="28"/>
      <c r="AN34" s="29"/>
      <c r="AO34" s="29"/>
      <c r="AP34" s="169"/>
      <c r="AQ34" s="30">
        <f aca="true" t="shared" si="23" ref="AQ34:AY34">SUM(AQ35:AQ36)</f>
        <v>0</v>
      </c>
      <c r="AR34" s="170">
        <f t="shared" si="23"/>
        <v>0</v>
      </c>
      <c r="AS34" s="170">
        <f t="shared" si="23"/>
        <v>0</v>
      </c>
      <c r="AT34" s="170">
        <f t="shared" si="23"/>
        <v>0</v>
      </c>
      <c r="AU34" s="170">
        <f t="shared" si="23"/>
        <v>0</v>
      </c>
      <c r="AV34" s="170">
        <f t="shared" si="23"/>
        <v>0</v>
      </c>
      <c r="AW34" s="170">
        <f t="shared" si="23"/>
        <v>0</v>
      </c>
      <c r="AX34" s="170">
        <f t="shared" si="23"/>
        <v>0</v>
      </c>
      <c r="AY34" s="170">
        <f t="shared" si="23"/>
        <v>0</v>
      </c>
      <c r="AZ34" s="9" t="s">
        <v>558</v>
      </c>
      <c r="BA34" s="26"/>
      <c r="BB34" s="61" t="s">
        <v>110</v>
      </c>
      <c r="BC34" s="62" t="s">
        <v>111</v>
      </c>
      <c r="BD34" s="28"/>
      <c r="BE34" s="29"/>
      <c r="BF34" s="29"/>
      <c r="BG34" s="169"/>
      <c r="BH34" s="206">
        <f>SUM(BH35:BH36)</f>
        <v>0</v>
      </c>
      <c r="BI34" s="206">
        <f>SUM(BI35:BI36)</f>
        <v>0</v>
      </c>
      <c r="BJ34" s="241">
        <f t="shared" si="7"/>
        <v>0</v>
      </c>
      <c r="BK34" s="170">
        <f t="shared" si="8"/>
        <v>1570591</v>
      </c>
    </row>
    <row r="35" spans="1:63" s="39" customFormat="1" ht="15" customHeight="1" thickBot="1">
      <c r="A35" s="9" t="s">
        <v>115</v>
      </c>
      <c r="B35" s="32"/>
      <c r="C35" s="33"/>
      <c r="D35" s="34" t="s">
        <v>113</v>
      </c>
      <c r="E35" s="43" t="s">
        <v>114</v>
      </c>
      <c r="F35" s="43"/>
      <c r="G35" s="43"/>
      <c r="H35" s="43"/>
      <c r="I35" s="37">
        <v>8227</v>
      </c>
      <c r="J35" s="171"/>
      <c r="K35" s="171"/>
      <c r="L35" s="171"/>
      <c r="M35" s="171"/>
      <c r="N35" s="171"/>
      <c r="O35" s="171"/>
      <c r="P35" s="171"/>
      <c r="Q35" s="171"/>
      <c r="R35" s="9" t="s">
        <v>550</v>
      </c>
      <c r="S35" s="32"/>
      <c r="T35" s="33"/>
      <c r="U35" s="34" t="s">
        <v>113</v>
      </c>
      <c r="V35" s="43" t="s">
        <v>114</v>
      </c>
      <c r="W35" s="43"/>
      <c r="X35" s="43"/>
      <c r="Y35" s="173"/>
      <c r="Z35" s="171"/>
      <c r="AA35" s="171"/>
      <c r="AB35" s="171">
        <v>349278</v>
      </c>
      <c r="AC35" s="171"/>
      <c r="AD35" s="171"/>
      <c r="AE35" s="171"/>
      <c r="AF35" s="171"/>
      <c r="AG35" s="171"/>
      <c r="AH35" s="241">
        <f t="shared" si="5"/>
        <v>357505</v>
      </c>
      <c r="AI35" s="9" t="s">
        <v>557</v>
      </c>
      <c r="AJ35" s="32"/>
      <c r="AK35" s="33"/>
      <c r="AL35" s="34" t="s">
        <v>113</v>
      </c>
      <c r="AM35" s="43" t="s">
        <v>114</v>
      </c>
      <c r="AN35" s="43"/>
      <c r="AO35" s="43"/>
      <c r="AP35" s="173"/>
      <c r="AQ35" s="171"/>
      <c r="AR35" s="171"/>
      <c r="AS35" s="171"/>
      <c r="AT35" s="171"/>
      <c r="AU35" s="171"/>
      <c r="AV35" s="171"/>
      <c r="AW35" s="171"/>
      <c r="AX35" s="171"/>
      <c r="AY35" s="171"/>
      <c r="AZ35" s="9" t="s">
        <v>564</v>
      </c>
      <c r="BA35" s="32"/>
      <c r="BB35" s="33"/>
      <c r="BC35" s="34" t="s">
        <v>113</v>
      </c>
      <c r="BD35" s="43" t="s">
        <v>114</v>
      </c>
      <c r="BE35" s="43"/>
      <c r="BF35" s="43"/>
      <c r="BG35" s="173"/>
      <c r="BH35" s="171"/>
      <c r="BI35" s="171"/>
      <c r="BJ35" s="241">
        <f t="shared" si="7"/>
        <v>0</v>
      </c>
      <c r="BK35" s="171">
        <f t="shared" si="8"/>
        <v>357505</v>
      </c>
    </row>
    <row r="36" spans="1:63" s="39" customFormat="1" ht="15" customHeight="1" thickBot="1">
      <c r="A36" s="9" t="s">
        <v>118</v>
      </c>
      <c r="B36" s="32"/>
      <c r="C36" s="34"/>
      <c r="D36" s="34" t="s">
        <v>116</v>
      </c>
      <c r="E36" s="43" t="s">
        <v>117</v>
      </c>
      <c r="F36" s="44"/>
      <c r="G36" s="44"/>
      <c r="H36" s="43"/>
      <c r="I36" s="37">
        <v>369726</v>
      </c>
      <c r="J36" s="171">
        <v>3000</v>
      </c>
      <c r="K36" s="171"/>
      <c r="L36" s="171">
        <f>'[3]2. melléklet'!AC35+'[3]2. melléklet'!AQ35</f>
        <v>0</v>
      </c>
      <c r="M36" s="171">
        <f>SUM('[3]4. melléklet'!J35:L35)</f>
        <v>0</v>
      </c>
      <c r="N36" s="171">
        <v>581</v>
      </c>
      <c r="O36" s="171">
        <f>'[3]4. melléklet'!M35+'[3]2. melléklet'!BR35+'[3]2. melléklet'!BS35+'[3]2. melléklet'!CK35+'[3]2. melléklet'!CW35</f>
        <v>0</v>
      </c>
      <c r="P36" s="171">
        <v>838194</v>
      </c>
      <c r="Q36" s="171"/>
      <c r="R36" s="9" t="s">
        <v>556</v>
      </c>
      <c r="S36" s="32"/>
      <c r="T36" s="34"/>
      <c r="U36" s="34" t="s">
        <v>116</v>
      </c>
      <c r="V36" s="43" t="s">
        <v>117</v>
      </c>
      <c r="W36" s="44"/>
      <c r="X36" s="44"/>
      <c r="Y36" s="173"/>
      <c r="Z36" s="171"/>
      <c r="AA36" s="171">
        <v>1585</v>
      </c>
      <c r="AB36" s="171"/>
      <c r="AC36" s="171"/>
      <c r="AD36" s="171"/>
      <c r="AE36" s="171"/>
      <c r="AF36" s="171"/>
      <c r="AG36" s="171"/>
      <c r="AH36" s="241">
        <f t="shared" si="5"/>
        <v>1213086</v>
      </c>
      <c r="AI36" s="9" t="s">
        <v>563</v>
      </c>
      <c r="AJ36" s="32"/>
      <c r="AK36" s="34"/>
      <c r="AL36" s="34" t="s">
        <v>116</v>
      </c>
      <c r="AM36" s="43" t="s">
        <v>117</v>
      </c>
      <c r="AN36" s="44"/>
      <c r="AO36" s="44"/>
      <c r="AP36" s="173"/>
      <c r="AQ36" s="171"/>
      <c r="AR36" s="171"/>
      <c r="AS36" s="171"/>
      <c r="AT36" s="171"/>
      <c r="AU36" s="171"/>
      <c r="AV36" s="171"/>
      <c r="AW36" s="171"/>
      <c r="AX36" s="171"/>
      <c r="AY36" s="171"/>
      <c r="AZ36" s="9" t="s">
        <v>570</v>
      </c>
      <c r="BA36" s="32"/>
      <c r="BB36" s="34"/>
      <c r="BC36" s="34" t="s">
        <v>116</v>
      </c>
      <c r="BD36" s="43" t="s">
        <v>117</v>
      </c>
      <c r="BE36" s="44"/>
      <c r="BF36" s="44"/>
      <c r="BG36" s="173"/>
      <c r="BH36" s="171"/>
      <c r="BI36" s="171"/>
      <c r="BJ36" s="241">
        <f t="shared" si="7"/>
        <v>0</v>
      </c>
      <c r="BK36" s="171">
        <f t="shared" si="8"/>
        <v>1213086</v>
      </c>
    </row>
    <row r="37" spans="1:63" s="25" customFormat="1" ht="15" customHeight="1" thickBot="1">
      <c r="A37" s="9" t="s">
        <v>120</v>
      </c>
      <c r="B37" s="26"/>
      <c r="C37" s="61" t="s">
        <v>119</v>
      </c>
      <c r="D37" s="63" t="s">
        <v>108</v>
      </c>
      <c r="E37" s="45"/>
      <c r="F37" s="46"/>
      <c r="G37" s="46"/>
      <c r="H37" s="46"/>
      <c r="I37" s="47">
        <f>SUM(I38:I39)</f>
        <v>0</v>
      </c>
      <c r="J37" s="47">
        <f aca="true" t="shared" si="24" ref="J37:Q37">SUM(J38:J39)</f>
        <v>0</v>
      </c>
      <c r="K37" s="47">
        <f t="shared" si="24"/>
        <v>0</v>
      </c>
      <c r="L37" s="47">
        <f>SUM(L38:L39)</f>
        <v>0</v>
      </c>
      <c r="M37" s="47">
        <f t="shared" si="24"/>
        <v>0</v>
      </c>
      <c r="N37" s="47">
        <f t="shared" si="24"/>
        <v>0</v>
      </c>
      <c r="O37" s="47">
        <f t="shared" si="24"/>
        <v>0</v>
      </c>
      <c r="P37" s="47">
        <f t="shared" si="24"/>
        <v>9779</v>
      </c>
      <c r="Q37" s="47">
        <f t="shared" si="24"/>
        <v>0</v>
      </c>
      <c r="R37" s="9" t="s">
        <v>562</v>
      </c>
      <c r="S37" s="26"/>
      <c r="T37" s="61" t="s">
        <v>119</v>
      </c>
      <c r="U37" s="63" t="s">
        <v>108</v>
      </c>
      <c r="V37" s="45"/>
      <c r="W37" s="46"/>
      <c r="X37" s="46"/>
      <c r="Y37" s="174"/>
      <c r="Z37" s="47">
        <f aca="true" t="shared" si="25" ref="Z37:AG37">SUM(Z38:Z39)</f>
        <v>0</v>
      </c>
      <c r="AA37" s="175">
        <f t="shared" si="25"/>
        <v>0</v>
      </c>
      <c r="AB37" s="175">
        <f t="shared" si="25"/>
        <v>0</v>
      </c>
      <c r="AC37" s="175">
        <f t="shared" si="25"/>
        <v>0</v>
      </c>
      <c r="AD37" s="175">
        <f>SUM(AD38:AD39)</f>
        <v>0</v>
      </c>
      <c r="AE37" s="175">
        <f>SUM(AE38:AE39)</f>
        <v>0</v>
      </c>
      <c r="AF37" s="175">
        <f>SUM(AF38:AF39)</f>
        <v>0</v>
      </c>
      <c r="AG37" s="175">
        <f t="shared" si="25"/>
        <v>0</v>
      </c>
      <c r="AH37" s="241">
        <f t="shared" si="5"/>
        <v>9779</v>
      </c>
      <c r="AI37" s="9" t="s">
        <v>569</v>
      </c>
      <c r="AJ37" s="26"/>
      <c r="AK37" s="61" t="s">
        <v>119</v>
      </c>
      <c r="AL37" s="63" t="s">
        <v>108</v>
      </c>
      <c r="AM37" s="45"/>
      <c r="AN37" s="46"/>
      <c r="AO37" s="46"/>
      <c r="AP37" s="174"/>
      <c r="AQ37" s="47">
        <f aca="true" t="shared" si="26" ref="AQ37:AY37">SUM(AQ38:AQ39)</f>
        <v>0</v>
      </c>
      <c r="AR37" s="175">
        <f t="shared" si="26"/>
        <v>0</v>
      </c>
      <c r="AS37" s="175">
        <f t="shared" si="26"/>
        <v>0</v>
      </c>
      <c r="AT37" s="175">
        <f t="shared" si="26"/>
        <v>0</v>
      </c>
      <c r="AU37" s="175">
        <f t="shared" si="26"/>
        <v>0</v>
      </c>
      <c r="AV37" s="175">
        <f t="shared" si="26"/>
        <v>0</v>
      </c>
      <c r="AW37" s="175">
        <f t="shared" si="26"/>
        <v>0</v>
      </c>
      <c r="AX37" s="175">
        <f t="shared" si="26"/>
        <v>0</v>
      </c>
      <c r="AY37" s="175">
        <f t="shared" si="26"/>
        <v>0</v>
      </c>
      <c r="AZ37" s="9" t="s">
        <v>576</v>
      </c>
      <c r="BA37" s="26"/>
      <c r="BB37" s="61" t="s">
        <v>119</v>
      </c>
      <c r="BC37" s="63" t="s">
        <v>108</v>
      </c>
      <c r="BD37" s="45"/>
      <c r="BE37" s="46"/>
      <c r="BF37" s="46"/>
      <c r="BG37" s="174"/>
      <c r="BH37" s="207">
        <f>SUM(BH38:BH39)</f>
        <v>0</v>
      </c>
      <c r="BI37" s="207">
        <f>SUM(BI38:BI39)</f>
        <v>0</v>
      </c>
      <c r="BJ37" s="241">
        <f t="shared" si="7"/>
        <v>0</v>
      </c>
      <c r="BK37" s="175">
        <f t="shared" si="8"/>
        <v>9779</v>
      </c>
    </row>
    <row r="38" spans="1:63" s="39" customFormat="1" ht="15" customHeight="1" thickBot="1">
      <c r="A38" s="9" t="s">
        <v>123</v>
      </c>
      <c r="B38" s="32"/>
      <c r="C38" s="33"/>
      <c r="D38" s="34" t="s">
        <v>121</v>
      </c>
      <c r="E38" s="43" t="s">
        <v>122</v>
      </c>
      <c r="F38" s="43"/>
      <c r="G38" s="43"/>
      <c r="H38" s="43"/>
      <c r="I38" s="37"/>
      <c r="J38" s="171"/>
      <c r="K38" s="171"/>
      <c r="L38" s="171"/>
      <c r="M38" s="171"/>
      <c r="N38" s="171"/>
      <c r="O38" s="171"/>
      <c r="P38" s="171">
        <v>9779</v>
      </c>
      <c r="Q38" s="171"/>
      <c r="R38" s="9" t="s">
        <v>568</v>
      </c>
      <c r="S38" s="32"/>
      <c r="T38" s="33"/>
      <c r="U38" s="34" t="s">
        <v>121</v>
      </c>
      <c r="V38" s="43" t="s">
        <v>122</v>
      </c>
      <c r="W38" s="43"/>
      <c r="X38" s="43"/>
      <c r="Y38" s="173"/>
      <c r="Z38" s="171"/>
      <c r="AA38" s="171"/>
      <c r="AB38" s="171"/>
      <c r="AC38" s="171"/>
      <c r="AD38" s="171"/>
      <c r="AE38" s="171"/>
      <c r="AF38" s="171"/>
      <c r="AG38" s="171"/>
      <c r="AH38" s="241">
        <f t="shared" si="5"/>
        <v>9779</v>
      </c>
      <c r="AI38" s="9" t="s">
        <v>575</v>
      </c>
      <c r="AJ38" s="32"/>
      <c r="AK38" s="33"/>
      <c r="AL38" s="34" t="s">
        <v>121</v>
      </c>
      <c r="AM38" s="43" t="s">
        <v>122</v>
      </c>
      <c r="AN38" s="43"/>
      <c r="AO38" s="43"/>
      <c r="AP38" s="173"/>
      <c r="AQ38" s="171"/>
      <c r="AR38" s="171"/>
      <c r="AS38" s="171"/>
      <c r="AT38" s="171"/>
      <c r="AU38" s="171"/>
      <c r="AV38" s="171"/>
      <c r="AW38" s="171"/>
      <c r="AX38" s="171"/>
      <c r="AY38" s="171"/>
      <c r="AZ38" s="9" t="s">
        <v>582</v>
      </c>
      <c r="BA38" s="32"/>
      <c r="BB38" s="33"/>
      <c r="BC38" s="34" t="s">
        <v>121</v>
      </c>
      <c r="BD38" s="43" t="s">
        <v>122</v>
      </c>
      <c r="BE38" s="43"/>
      <c r="BF38" s="43"/>
      <c r="BG38" s="173"/>
      <c r="BH38" s="171"/>
      <c r="BI38" s="171"/>
      <c r="BJ38" s="241">
        <f t="shared" si="7"/>
        <v>0</v>
      </c>
      <c r="BK38" s="171">
        <f t="shared" si="8"/>
        <v>9779</v>
      </c>
    </row>
    <row r="39" spans="1:63" s="39" customFormat="1" ht="15" customHeight="1" thickBot="1">
      <c r="A39" s="9" t="s">
        <v>126</v>
      </c>
      <c r="B39" s="32"/>
      <c r="C39" s="33"/>
      <c r="D39" s="34" t="s">
        <v>124</v>
      </c>
      <c r="E39" s="43" t="s">
        <v>125</v>
      </c>
      <c r="F39" s="55"/>
      <c r="G39" s="55"/>
      <c r="H39" s="55"/>
      <c r="I39" s="37"/>
      <c r="J39" s="171"/>
      <c r="K39" s="171"/>
      <c r="L39" s="171"/>
      <c r="M39" s="171"/>
      <c r="N39" s="171"/>
      <c r="O39" s="171"/>
      <c r="P39" s="171"/>
      <c r="Q39" s="171"/>
      <c r="R39" s="9" t="s">
        <v>574</v>
      </c>
      <c r="S39" s="32"/>
      <c r="T39" s="33"/>
      <c r="U39" s="34" t="s">
        <v>124</v>
      </c>
      <c r="V39" s="43" t="s">
        <v>125</v>
      </c>
      <c r="W39" s="55"/>
      <c r="X39" s="55"/>
      <c r="Y39" s="177"/>
      <c r="Z39" s="171"/>
      <c r="AA39" s="171"/>
      <c r="AB39" s="171"/>
      <c r="AC39" s="171"/>
      <c r="AD39" s="171"/>
      <c r="AE39" s="171"/>
      <c r="AF39" s="171"/>
      <c r="AG39" s="171"/>
      <c r="AH39" s="241">
        <f t="shared" si="5"/>
        <v>0</v>
      </c>
      <c r="AI39" s="9" t="s">
        <v>581</v>
      </c>
      <c r="AJ39" s="32"/>
      <c r="AK39" s="33"/>
      <c r="AL39" s="34" t="s">
        <v>124</v>
      </c>
      <c r="AM39" s="43" t="s">
        <v>125</v>
      </c>
      <c r="AN39" s="55"/>
      <c r="AO39" s="55"/>
      <c r="AP39" s="177"/>
      <c r="AQ39" s="171"/>
      <c r="AR39" s="171"/>
      <c r="AS39" s="171"/>
      <c r="AT39" s="171"/>
      <c r="AU39" s="171"/>
      <c r="AV39" s="171"/>
      <c r="AW39" s="171"/>
      <c r="AX39" s="171"/>
      <c r="AY39" s="171"/>
      <c r="AZ39" s="9" t="s">
        <v>589</v>
      </c>
      <c r="BA39" s="32"/>
      <c r="BB39" s="33"/>
      <c r="BC39" s="34" t="s">
        <v>124</v>
      </c>
      <c r="BD39" s="43" t="s">
        <v>125</v>
      </c>
      <c r="BE39" s="55"/>
      <c r="BF39" s="55"/>
      <c r="BG39" s="177"/>
      <c r="BH39" s="171"/>
      <c r="BI39" s="171"/>
      <c r="BJ39" s="241">
        <f t="shared" si="7"/>
        <v>0</v>
      </c>
      <c r="BK39" s="171">
        <f t="shared" si="8"/>
        <v>0</v>
      </c>
    </row>
    <row r="40" spans="1:63" s="25" customFormat="1" ht="15" customHeight="1" thickBot="1">
      <c r="A40" s="9" t="s">
        <v>129</v>
      </c>
      <c r="B40" s="26"/>
      <c r="C40" s="61" t="s">
        <v>127</v>
      </c>
      <c r="D40" s="28" t="s">
        <v>128</v>
      </c>
      <c r="E40" s="64"/>
      <c r="F40" s="29"/>
      <c r="G40" s="29"/>
      <c r="H40" s="29"/>
      <c r="I40" s="30">
        <f>SUM(I41)</f>
        <v>0</v>
      </c>
      <c r="J40" s="30">
        <f>SUM(J41)</f>
        <v>0</v>
      </c>
      <c r="K40" s="30">
        <f aca="true" t="shared" si="27" ref="K40:Q40">SUM(K41)</f>
        <v>0</v>
      </c>
      <c r="L40" s="30">
        <f t="shared" si="27"/>
        <v>0</v>
      </c>
      <c r="M40" s="30">
        <f t="shared" si="27"/>
        <v>0</v>
      </c>
      <c r="N40" s="30">
        <f t="shared" si="27"/>
        <v>0</v>
      </c>
      <c r="O40" s="30">
        <f t="shared" si="27"/>
        <v>0</v>
      </c>
      <c r="P40" s="30">
        <f t="shared" si="27"/>
        <v>0</v>
      </c>
      <c r="Q40" s="30">
        <f t="shared" si="27"/>
        <v>0</v>
      </c>
      <c r="R40" s="9" t="s">
        <v>580</v>
      </c>
      <c r="S40" s="26"/>
      <c r="T40" s="61" t="s">
        <v>127</v>
      </c>
      <c r="U40" s="28" t="s">
        <v>128</v>
      </c>
      <c r="V40" s="64"/>
      <c r="W40" s="29"/>
      <c r="X40" s="29"/>
      <c r="Y40" s="169"/>
      <c r="Z40" s="30">
        <f aca="true" t="shared" si="28" ref="Z40:AG40">SUM(Z41)</f>
        <v>0</v>
      </c>
      <c r="AA40" s="170">
        <f t="shared" si="28"/>
        <v>0</v>
      </c>
      <c r="AB40" s="170">
        <f t="shared" si="28"/>
        <v>0</v>
      </c>
      <c r="AC40" s="170">
        <f t="shared" si="28"/>
        <v>0</v>
      </c>
      <c r="AD40" s="170">
        <f t="shared" si="28"/>
        <v>0</v>
      </c>
      <c r="AE40" s="170">
        <f t="shared" si="28"/>
        <v>0</v>
      </c>
      <c r="AF40" s="170">
        <f t="shared" si="28"/>
        <v>0</v>
      </c>
      <c r="AG40" s="170">
        <f t="shared" si="28"/>
        <v>0</v>
      </c>
      <c r="AH40" s="241">
        <f t="shared" si="5"/>
        <v>0</v>
      </c>
      <c r="AI40" s="9" t="s">
        <v>588</v>
      </c>
      <c r="AJ40" s="26"/>
      <c r="AK40" s="61" t="s">
        <v>127</v>
      </c>
      <c r="AL40" s="28" t="s">
        <v>128</v>
      </c>
      <c r="AM40" s="64"/>
      <c r="AN40" s="29"/>
      <c r="AO40" s="29"/>
      <c r="AP40" s="169"/>
      <c r="AQ40" s="30">
        <f aca="true" t="shared" si="29" ref="AQ40:AY40">SUM(AQ41)</f>
        <v>0</v>
      </c>
      <c r="AR40" s="170">
        <f t="shared" si="29"/>
        <v>0</v>
      </c>
      <c r="AS40" s="170">
        <f t="shared" si="29"/>
        <v>0</v>
      </c>
      <c r="AT40" s="170">
        <f t="shared" si="29"/>
        <v>0</v>
      </c>
      <c r="AU40" s="170">
        <f t="shared" si="29"/>
        <v>0</v>
      </c>
      <c r="AV40" s="170">
        <f t="shared" si="29"/>
        <v>0</v>
      </c>
      <c r="AW40" s="170">
        <f t="shared" si="29"/>
        <v>2300</v>
      </c>
      <c r="AX40" s="170">
        <f t="shared" si="29"/>
        <v>0</v>
      </c>
      <c r="AY40" s="170">
        <f t="shared" si="29"/>
        <v>0</v>
      </c>
      <c r="AZ40" s="9" t="s">
        <v>595</v>
      </c>
      <c r="BA40" s="26"/>
      <c r="BB40" s="61" t="s">
        <v>127</v>
      </c>
      <c r="BC40" s="28" t="s">
        <v>128</v>
      </c>
      <c r="BD40" s="64"/>
      <c r="BE40" s="29"/>
      <c r="BF40" s="29"/>
      <c r="BG40" s="169"/>
      <c r="BH40" s="206">
        <f>SUM(BH41)</f>
        <v>0</v>
      </c>
      <c r="BI40" s="206">
        <f>SUM(BI41)</f>
        <v>0</v>
      </c>
      <c r="BJ40" s="241">
        <f t="shared" si="7"/>
        <v>2300</v>
      </c>
      <c r="BK40" s="170">
        <f t="shared" si="8"/>
        <v>2300</v>
      </c>
    </row>
    <row r="41" spans="1:63" s="39" customFormat="1" ht="15" customHeight="1" thickBot="1">
      <c r="A41" s="9" t="s">
        <v>132</v>
      </c>
      <c r="B41" s="32"/>
      <c r="C41" s="33"/>
      <c r="D41" s="34" t="s">
        <v>130</v>
      </c>
      <c r="E41" s="55" t="s">
        <v>131</v>
      </c>
      <c r="F41" s="55"/>
      <c r="G41" s="55"/>
      <c r="H41" s="55"/>
      <c r="I41" s="37"/>
      <c r="J41" s="171"/>
      <c r="K41" s="180"/>
      <c r="L41" s="171"/>
      <c r="M41" s="171"/>
      <c r="N41" s="171"/>
      <c r="O41" s="171"/>
      <c r="P41" s="171"/>
      <c r="Q41" s="180"/>
      <c r="R41" s="9" t="s">
        <v>587</v>
      </c>
      <c r="S41" s="32"/>
      <c r="T41" s="33"/>
      <c r="U41" s="34" t="s">
        <v>130</v>
      </c>
      <c r="V41" s="55" t="s">
        <v>131</v>
      </c>
      <c r="W41" s="55"/>
      <c r="X41" s="55"/>
      <c r="Y41" s="177"/>
      <c r="Z41" s="171"/>
      <c r="AA41" s="171"/>
      <c r="AB41" s="171"/>
      <c r="AC41" s="171"/>
      <c r="AD41" s="180"/>
      <c r="AE41" s="180"/>
      <c r="AF41" s="180"/>
      <c r="AG41" s="180"/>
      <c r="AH41" s="241">
        <f t="shared" si="5"/>
        <v>0</v>
      </c>
      <c r="AI41" s="9" t="s">
        <v>594</v>
      </c>
      <c r="AJ41" s="32"/>
      <c r="AK41" s="33"/>
      <c r="AL41" s="34" t="s">
        <v>130</v>
      </c>
      <c r="AM41" s="55" t="s">
        <v>131</v>
      </c>
      <c r="AN41" s="55"/>
      <c r="AO41" s="55"/>
      <c r="AP41" s="177"/>
      <c r="AQ41" s="180"/>
      <c r="AR41" s="171"/>
      <c r="AS41" s="180"/>
      <c r="AT41" s="180"/>
      <c r="AU41" s="180"/>
      <c r="AV41" s="180"/>
      <c r="AW41" s="180">
        <v>2300</v>
      </c>
      <c r="AX41" s="180"/>
      <c r="AY41" s="180"/>
      <c r="AZ41" s="9" t="s">
        <v>601</v>
      </c>
      <c r="BA41" s="32"/>
      <c r="BB41" s="33"/>
      <c r="BC41" s="34" t="s">
        <v>130</v>
      </c>
      <c r="BD41" s="55" t="s">
        <v>131</v>
      </c>
      <c r="BE41" s="55"/>
      <c r="BF41" s="55"/>
      <c r="BG41" s="177"/>
      <c r="BH41" s="180"/>
      <c r="BI41" s="180"/>
      <c r="BJ41" s="241">
        <f t="shared" si="7"/>
        <v>2300</v>
      </c>
      <c r="BK41" s="180">
        <f t="shared" si="8"/>
        <v>2300</v>
      </c>
    </row>
    <row r="42" spans="1:63" s="25" customFormat="1" ht="30" customHeight="1" thickBot="1">
      <c r="A42" s="9" t="s">
        <v>134</v>
      </c>
      <c r="B42" s="67" t="s">
        <v>133</v>
      </c>
      <c r="C42" s="68"/>
      <c r="D42" s="68"/>
      <c r="E42" s="68"/>
      <c r="F42" s="68"/>
      <c r="G42" s="68"/>
      <c r="H42" s="68"/>
      <c r="I42" s="69">
        <f>SUM(I8,I33)</f>
        <v>378453</v>
      </c>
      <c r="J42" s="69">
        <f aca="true" t="shared" si="30" ref="J42:Q42">SUM(J8,J33)</f>
        <v>190754</v>
      </c>
      <c r="K42" s="69">
        <f t="shared" si="30"/>
        <v>0</v>
      </c>
      <c r="L42" s="69">
        <f>SUM(L8,L33)</f>
        <v>0</v>
      </c>
      <c r="M42" s="69">
        <f t="shared" si="30"/>
        <v>75103</v>
      </c>
      <c r="N42" s="69">
        <f t="shared" si="30"/>
        <v>14295</v>
      </c>
      <c r="O42" s="69">
        <f t="shared" si="30"/>
        <v>42711</v>
      </c>
      <c r="P42" s="69">
        <f t="shared" si="30"/>
        <v>924826</v>
      </c>
      <c r="Q42" s="69">
        <f t="shared" si="30"/>
        <v>0</v>
      </c>
      <c r="R42" s="9" t="s">
        <v>593</v>
      </c>
      <c r="S42" s="67" t="s">
        <v>133</v>
      </c>
      <c r="T42" s="68"/>
      <c r="U42" s="68"/>
      <c r="V42" s="68"/>
      <c r="W42" s="68"/>
      <c r="X42" s="68"/>
      <c r="Y42" s="181"/>
      <c r="Z42" s="69">
        <f aca="true" t="shared" si="31" ref="Z42:AG42">SUM(Z8,Z33)</f>
        <v>33581</v>
      </c>
      <c r="AA42" s="182">
        <f t="shared" si="31"/>
        <v>89178</v>
      </c>
      <c r="AB42" s="182">
        <f t="shared" si="31"/>
        <v>3444921</v>
      </c>
      <c r="AC42" s="182">
        <f t="shared" si="31"/>
        <v>636</v>
      </c>
      <c r="AD42" s="182">
        <f>SUM(AD8,AD33)</f>
        <v>0</v>
      </c>
      <c r="AE42" s="182">
        <f>SUM(AE8,AE33)</f>
        <v>43041</v>
      </c>
      <c r="AF42" s="182">
        <f>SUM(AF8,AF33)</f>
        <v>14556</v>
      </c>
      <c r="AG42" s="182">
        <f t="shared" si="31"/>
        <v>3596</v>
      </c>
      <c r="AH42" s="241">
        <f t="shared" si="5"/>
        <v>5255651</v>
      </c>
      <c r="AI42" s="9" t="s">
        <v>600</v>
      </c>
      <c r="AJ42" s="67" t="s">
        <v>133</v>
      </c>
      <c r="AK42" s="68"/>
      <c r="AL42" s="68"/>
      <c r="AM42" s="68"/>
      <c r="AN42" s="68"/>
      <c r="AO42" s="68"/>
      <c r="AP42" s="181"/>
      <c r="AQ42" s="69">
        <f aca="true" t="shared" si="32" ref="AQ42:AY42">SUM(AQ8,AQ33)</f>
        <v>0</v>
      </c>
      <c r="AR42" s="182">
        <f t="shared" si="32"/>
        <v>21500</v>
      </c>
      <c r="AS42" s="182">
        <f t="shared" si="32"/>
        <v>0</v>
      </c>
      <c r="AT42" s="182">
        <f t="shared" si="32"/>
        <v>3083</v>
      </c>
      <c r="AU42" s="182">
        <f t="shared" si="32"/>
        <v>0</v>
      </c>
      <c r="AV42" s="182">
        <f t="shared" si="32"/>
        <v>0</v>
      </c>
      <c r="AW42" s="182">
        <f t="shared" si="32"/>
        <v>5000</v>
      </c>
      <c r="AX42" s="182">
        <f t="shared" si="32"/>
        <v>0</v>
      </c>
      <c r="AY42" s="182">
        <f t="shared" si="32"/>
        <v>0</v>
      </c>
      <c r="AZ42" s="9" t="s">
        <v>607</v>
      </c>
      <c r="BA42" s="67" t="s">
        <v>133</v>
      </c>
      <c r="BB42" s="68"/>
      <c r="BC42" s="68"/>
      <c r="BD42" s="68"/>
      <c r="BE42" s="68"/>
      <c r="BF42" s="68"/>
      <c r="BG42" s="181"/>
      <c r="BH42" s="208">
        <f>SUM(BH8,BH33)</f>
        <v>0</v>
      </c>
      <c r="BI42" s="208">
        <f>SUM(BI8,BI33)</f>
        <v>0</v>
      </c>
      <c r="BJ42" s="241">
        <f t="shared" si="7"/>
        <v>29583</v>
      </c>
      <c r="BK42" s="182">
        <f t="shared" si="8"/>
        <v>5285234</v>
      </c>
    </row>
    <row r="43" spans="1:63" s="72" customFormat="1" ht="15" customHeight="1" thickBot="1">
      <c r="A43" s="9" t="s">
        <v>137</v>
      </c>
      <c r="B43" s="20" t="s">
        <v>135</v>
      </c>
      <c r="C43" s="71" t="s">
        <v>136</v>
      </c>
      <c r="D43" s="71"/>
      <c r="E43" s="71"/>
      <c r="F43" s="71"/>
      <c r="G43" s="71"/>
      <c r="H43" s="71"/>
      <c r="I43" s="23">
        <f>SUM(I44,I46,I49)</f>
        <v>0</v>
      </c>
      <c r="J43" s="23">
        <f aca="true" t="shared" si="33" ref="J43:Q43">SUM(J44,J46,J49)</f>
        <v>30820</v>
      </c>
      <c r="K43" s="23">
        <f t="shared" si="33"/>
        <v>0</v>
      </c>
      <c r="L43" s="23">
        <f>SUM(L44,L46,L49)</f>
        <v>0</v>
      </c>
      <c r="M43" s="23">
        <f t="shared" si="33"/>
        <v>17809</v>
      </c>
      <c r="N43" s="23">
        <f t="shared" si="33"/>
        <v>11746</v>
      </c>
      <c r="O43" s="23">
        <f t="shared" si="33"/>
        <v>1743</v>
      </c>
      <c r="P43" s="23">
        <f t="shared" si="33"/>
        <v>0</v>
      </c>
      <c r="Q43" s="23">
        <f t="shared" si="33"/>
        <v>0</v>
      </c>
      <c r="R43" s="9" t="s">
        <v>599</v>
      </c>
      <c r="S43" s="20" t="s">
        <v>135</v>
      </c>
      <c r="T43" s="71" t="s">
        <v>136</v>
      </c>
      <c r="U43" s="71"/>
      <c r="V43" s="71"/>
      <c r="W43" s="71"/>
      <c r="X43" s="71"/>
      <c r="Y43" s="183"/>
      <c r="Z43" s="23">
        <f aca="true" t="shared" si="34" ref="Z43:AG43">SUM(Z44,Z46,Z49)</f>
        <v>0</v>
      </c>
      <c r="AA43" s="168">
        <f t="shared" si="34"/>
        <v>0</v>
      </c>
      <c r="AB43" s="168">
        <f t="shared" si="34"/>
        <v>652188</v>
      </c>
      <c r="AC43" s="168">
        <f t="shared" si="34"/>
        <v>0</v>
      </c>
      <c r="AD43" s="168">
        <f>SUM(AD44,AD46,AD49)</f>
        <v>0</v>
      </c>
      <c r="AE43" s="168">
        <f>SUM(AE44,AE46,AE49)</f>
        <v>0</v>
      </c>
      <c r="AF43" s="168">
        <f>SUM(AF44,AF46,AF49)</f>
        <v>0</v>
      </c>
      <c r="AG43" s="168">
        <f t="shared" si="34"/>
        <v>0</v>
      </c>
      <c r="AH43" s="241">
        <f t="shared" si="5"/>
        <v>714306</v>
      </c>
      <c r="AI43" s="9" t="s">
        <v>606</v>
      </c>
      <c r="AJ43" s="20" t="s">
        <v>135</v>
      </c>
      <c r="AK43" s="71" t="s">
        <v>136</v>
      </c>
      <c r="AL43" s="71"/>
      <c r="AM43" s="71"/>
      <c r="AN43" s="71"/>
      <c r="AO43" s="71"/>
      <c r="AP43" s="183"/>
      <c r="AQ43" s="23">
        <f aca="true" t="shared" si="35" ref="AQ43:AY43">SUM(AQ44,AQ46,AQ49)</f>
        <v>0</v>
      </c>
      <c r="AR43" s="168">
        <f t="shared" si="35"/>
        <v>0</v>
      </c>
      <c r="AS43" s="168">
        <f t="shared" si="35"/>
        <v>0</v>
      </c>
      <c r="AT43" s="168">
        <f t="shared" si="35"/>
        <v>0</v>
      </c>
      <c r="AU43" s="168">
        <f t="shared" si="35"/>
        <v>0</v>
      </c>
      <c r="AV43" s="168">
        <f t="shared" si="35"/>
        <v>0</v>
      </c>
      <c r="AW43" s="168">
        <f t="shared" si="35"/>
        <v>0</v>
      </c>
      <c r="AX43" s="168">
        <f t="shared" si="35"/>
        <v>0</v>
      </c>
      <c r="AY43" s="168">
        <f t="shared" si="35"/>
        <v>0</v>
      </c>
      <c r="AZ43" s="9" t="s">
        <v>613</v>
      </c>
      <c r="BA43" s="20" t="s">
        <v>135</v>
      </c>
      <c r="BB43" s="71" t="s">
        <v>136</v>
      </c>
      <c r="BC43" s="71"/>
      <c r="BD43" s="71"/>
      <c r="BE43" s="71"/>
      <c r="BF43" s="71"/>
      <c r="BG43" s="183"/>
      <c r="BH43" s="205">
        <f>SUM(BH44,BH46,BH49)</f>
        <v>0</v>
      </c>
      <c r="BI43" s="205">
        <f>SUM(BI44,BI46,BI49)</f>
        <v>0</v>
      </c>
      <c r="BJ43" s="241">
        <f t="shared" si="7"/>
        <v>0</v>
      </c>
      <c r="BK43" s="168">
        <f t="shared" si="8"/>
        <v>714306</v>
      </c>
    </row>
    <row r="44" spans="1:63" s="72" customFormat="1" ht="15" customHeight="1" thickBot="1">
      <c r="A44" s="9" t="s">
        <v>140</v>
      </c>
      <c r="B44" s="73"/>
      <c r="C44" s="27" t="s">
        <v>138</v>
      </c>
      <c r="D44" s="45" t="s">
        <v>139</v>
      </c>
      <c r="E44" s="45"/>
      <c r="F44" s="45"/>
      <c r="G44" s="45"/>
      <c r="H44" s="45"/>
      <c r="I44" s="47">
        <f>SUM(I45)</f>
        <v>0</v>
      </c>
      <c r="J44" s="47">
        <f aca="true" t="shared" si="36" ref="J44:Q44">SUM(J45)</f>
        <v>0</v>
      </c>
      <c r="K44" s="47">
        <f t="shared" si="36"/>
        <v>0</v>
      </c>
      <c r="L44" s="47">
        <f t="shared" si="36"/>
        <v>0</v>
      </c>
      <c r="M44" s="47">
        <f t="shared" si="36"/>
        <v>0</v>
      </c>
      <c r="N44" s="47">
        <f t="shared" si="36"/>
        <v>0</v>
      </c>
      <c r="O44" s="47">
        <f t="shared" si="36"/>
        <v>0</v>
      </c>
      <c r="P44" s="47">
        <f t="shared" si="36"/>
        <v>0</v>
      </c>
      <c r="Q44" s="47">
        <f t="shared" si="36"/>
        <v>0</v>
      </c>
      <c r="R44" s="9" t="s">
        <v>605</v>
      </c>
      <c r="S44" s="73"/>
      <c r="T44" s="27" t="s">
        <v>138</v>
      </c>
      <c r="U44" s="45" t="s">
        <v>139</v>
      </c>
      <c r="V44" s="45"/>
      <c r="W44" s="45"/>
      <c r="X44" s="45"/>
      <c r="Y44" s="184"/>
      <c r="Z44" s="47">
        <f aca="true" t="shared" si="37" ref="Z44:AG44">SUM(Z45)</f>
        <v>0</v>
      </c>
      <c r="AA44" s="175">
        <f t="shared" si="37"/>
        <v>0</v>
      </c>
      <c r="AB44" s="175">
        <f t="shared" si="37"/>
        <v>0</v>
      </c>
      <c r="AC44" s="175">
        <f t="shared" si="37"/>
        <v>0</v>
      </c>
      <c r="AD44" s="175">
        <f t="shared" si="37"/>
        <v>0</v>
      </c>
      <c r="AE44" s="175">
        <f t="shared" si="37"/>
        <v>0</v>
      </c>
      <c r="AF44" s="175">
        <f t="shared" si="37"/>
        <v>0</v>
      </c>
      <c r="AG44" s="175">
        <f t="shared" si="37"/>
        <v>0</v>
      </c>
      <c r="AH44" s="241">
        <f t="shared" si="5"/>
        <v>0</v>
      </c>
      <c r="AI44" s="9" t="s">
        <v>612</v>
      </c>
      <c r="AJ44" s="73"/>
      <c r="AK44" s="27" t="s">
        <v>138</v>
      </c>
      <c r="AL44" s="45" t="s">
        <v>139</v>
      </c>
      <c r="AM44" s="45"/>
      <c r="AN44" s="45"/>
      <c r="AO44" s="45"/>
      <c r="AP44" s="184"/>
      <c r="AQ44" s="47">
        <f aca="true" t="shared" si="38" ref="AQ44:AY44">SUM(AQ45)</f>
        <v>0</v>
      </c>
      <c r="AR44" s="175">
        <f t="shared" si="38"/>
        <v>0</v>
      </c>
      <c r="AS44" s="175">
        <f t="shared" si="38"/>
        <v>0</v>
      </c>
      <c r="AT44" s="175">
        <f t="shared" si="38"/>
        <v>0</v>
      </c>
      <c r="AU44" s="175">
        <f t="shared" si="38"/>
        <v>0</v>
      </c>
      <c r="AV44" s="175">
        <f t="shared" si="38"/>
        <v>0</v>
      </c>
      <c r="AW44" s="175">
        <f t="shared" si="38"/>
        <v>0</v>
      </c>
      <c r="AX44" s="175">
        <f t="shared" si="38"/>
        <v>0</v>
      </c>
      <c r="AY44" s="175">
        <f t="shared" si="38"/>
        <v>0</v>
      </c>
      <c r="AZ44" s="9" t="s">
        <v>619</v>
      </c>
      <c r="BA44" s="73"/>
      <c r="BB44" s="27" t="s">
        <v>138</v>
      </c>
      <c r="BC44" s="45" t="s">
        <v>139</v>
      </c>
      <c r="BD44" s="45"/>
      <c r="BE44" s="45"/>
      <c r="BF44" s="45"/>
      <c r="BG44" s="184"/>
      <c r="BH44" s="207">
        <f>SUM(BH45)</f>
        <v>0</v>
      </c>
      <c r="BI44" s="207">
        <f>SUM(BI45)</f>
        <v>0</v>
      </c>
      <c r="BJ44" s="241">
        <f t="shared" si="7"/>
        <v>0</v>
      </c>
      <c r="BK44" s="175">
        <f t="shared" si="8"/>
        <v>0</v>
      </c>
    </row>
    <row r="45" spans="1:63" s="39" customFormat="1" ht="15" customHeight="1" thickBot="1">
      <c r="A45" s="9" t="s">
        <v>143</v>
      </c>
      <c r="B45" s="32"/>
      <c r="C45" s="34"/>
      <c r="D45" s="40" t="s">
        <v>141</v>
      </c>
      <c r="E45" s="43" t="s">
        <v>142</v>
      </c>
      <c r="F45" s="43"/>
      <c r="G45" s="43"/>
      <c r="H45" s="43"/>
      <c r="I45" s="37"/>
      <c r="J45" s="171"/>
      <c r="K45" s="171"/>
      <c r="L45" s="171"/>
      <c r="M45" s="171"/>
      <c r="N45" s="171"/>
      <c r="O45" s="171"/>
      <c r="P45" s="171"/>
      <c r="Q45" s="171"/>
      <c r="R45" s="9" t="s">
        <v>611</v>
      </c>
      <c r="S45" s="32"/>
      <c r="T45" s="34"/>
      <c r="U45" s="40" t="s">
        <v>141</v>
      </c>
      <c r="V45" s="43" t="s">
        <v>142</v>
      </c>
      <c r="W45" s="43"/>
      <c r="X45" s="43"/>
      <c r="Y45" s="173"/>
      <c r="Z45" s="171"/>
      <c r="AA45" s="171"/>
      <c r="AB45" s="171"/>
      <c r="AC45" s="171"/>
      <c r="AD45" s="171"/>
      <c r="AE45" s="171"/>
      <c r="AF45" s="171"/>
      <c r="AG45" s="171"/>
      <c r="AH45" s="241">
        <f t="shared" si="5"/>
        <v>0</v>
      </c>
      <c r="AI45" s="9" t="s">
        <v>618</v>
      </c>
      <c r="AJ45" s="32"/>
      <c r="AK45" s="34"/>
      <c r="AL45" s="40" t="s">
        <v>141</v>
      </c>
      <c r="AM45" s="43" t="s">
        <v>142</v>
      </c>
      <c r="AN45" s="43"/>
      <c r="AO45" s="43"/>
      <c r="AP45" s="173"/>
      <c r="AQ45" s="171"/>
      <c r="AR45" s="171"/>
      <c r="AS45" s="171"/>
      <c r="AT45" s="171"/>
      <c r="AU45" s="171"/>
      <c r="AV45" s="171"/>
      <c r="AW45" s="171"/>
      <c r="AX45" s="171"/>
      <c r="AY45" s="171"/>
      <c r="AZ45" s="9" t="s">
        <v>625</v>
      </c>
      <c r="BA45" s="32"/>
      <c r="BB45" s="34"/>
      <c r="BC45" s="40" t="s">
        <v>141</v>
      </c>
      <c r="BD45" s="43" t="s">
        <v>142</v>
      </c>
      <c r="BE45" s="43"/>
      <c r="BF45" s="43"/>
      <c r="BG45" s="173"/>
      <c r="BH45" s="171"/>
      <c r="BI45" s="171"/>
      <c r="BJ45" s="241">
        <f t="shared" si="7"/>
        <v>0</v>
      </c>
      <c r="BK45" s="171">
        <f t="shared" si="8"/>
        <v>0</v>
      </c>
    </row>
    <row r="46" spans="1:63" s="25" customFormat="1" ht="15" customHeight="1" thickBot="1">
      <c r="A46" s="9" t="s">
        <v>146</v>
      </c>
      <c r="B46" s="26"/>
      <c r="C46" s="27" t="s">
        <v>144</v>
      </c>
      <c r="D46" s="45" t="s">
        <v>145</v>
      </c>
      <c r="E46" s="45"/>
      <c r="F46" s="45"/>
      <c r="G46" s="45"/>
      <c r="H46" s="29"/>
      <c r="I46" s="47">
        <f>SUM(I47:I48)</f>
        <v>0</v>
      </c>
      <c r="J46" s="47">
        <f aca="true" t="shared" si="39" ref="J46:Q46">SUM(J47:J48)</f>
        <v>30820</v>
      </c>
      <c r="K46" s="47">
        <f t="shared" si="39"/>
        <v>0</v>
      </c>
      <c r="L46" s="47">
        <f>SUM(L47:L48)</f>
        <v>0</v>
      </c>
      <c r="M46" s="47">
        <f t="shared" si="39"/>
        <v>17809</v>
      </c>
      <c r="N46" s="47">
        <f t="shared" si="39"/>
        <v>11746</v>
      </c>
      <c r="O46" s="47">
        <f t="shared" si="39"/>
        <v>1743</v>
      </c>
      <c r="P46" s="47">
        <f t="shared" si="39"/>
        <v>0</v>
      </c>
      <c r="Q46" s="47">
        <f t="shared" si="39"/>
        <v>0</v>
      </c>
      <c r="R46" s="9" t="s">
        <v>617</v>
      </c>
      <c r="S46" s="26"/>
      <c r="T46" s="27" t="s">
        <v>144</v>
      </c>
      <c r="U46" s="45" t="s">
        <v>145</v>
      </c>
      <c r="V46" s="45"/>
      <c r="W46" s="45"/>
      <c r="X46" s="45"/>
      <c r="Y46" s="169"/>
      <c r="Z46" s="47">
        <f aca="true" t="shared" si="40" ref="Z46:AG46">SUM(Z47:Z48)</f>
        <v>0</v>
      </c>
      <c r="AA46" s="175">
        <f t="shared" si="40"/>
        <v>0</v>
      </c>
      <c r="AB46" s="175">
        <f t="shared" si="40"/>
        <v>652188</v>
      </c>
      <c r="AC46" s="175">
        <f t="shared" si="40"/>
        <v>0</v>
      </c>
      <c r="AD46" s="175">
        <f>SUM(AD47:AD48)</f>
        <v>0</v>
      </c>
      <c r="AE46" s="175">
        <f>SUM(AE47:AE48)</f>
        <v>0</v>
      </c>
      <c r="AF46" s="175">
        <f>SUM(AF47:AF48)</f>
        <v>0</v>
      </c>
      <c r="AG46" s="175">
        <f t="shared" si="40"/>
        <v>0</v>
      </c>
      <c r="AH46" s="241">
        <f t="shared" si="5"/>
        <v>714306</v>
      </c>
      <c r="AI46" s="9" t="s">
        <v>624</v>
      </c>
      <c r="AJ46" s="26"/>
      <c r="AK46" s="27" t="s">
        <v>144</v>
      </c>
      <c r="AL46" s="45" t="s">
        <v>145</v>
      </c>
      <c r="AM46" s="45"/>
      <c r="AN46" s="45"/>
      <c r="AO46" s="45"/>
      <c r="AP46" s="169"/>
      <c r="AQ46" s="47">
        <f aca="true" t="shared" si="41" ref="AQ46:AY46">SUM(AQ47:AQ48)</f>
        <v>0</v>
      </c>
      <c r="AR46" s="175">
        <f t="shared" si="41"/>
        <v>0</v>
      </c>
      <c r="AS46" s="175">
        <f t="shared" si="41"/>
        <v>0</v>
      </c>
      <c r="AT46" s="175">
        <f t="shared" si="41"/>
        <v>0</v>
      </c>
      <c r="AU46" s="175">
        <f t="shared" si="41"/>
        <v>0</v>
      </c>
      <c r="AV46" s="175">
        <f t="shared" si="41"/>
        <v>0</v>
      </c>
      <c r="AW46" s="175">
        <f t="shared" si="41"/>
        <v>0</v>
      </c>
      <c r="AX46" s="175">
        <f t="shared" si="41"/>
        <v>0</v>
      </c>
      <c r="AY46" s="175">
        <f t="shared" si="41"/>
        <v>0</v>
      </c>
      <c r="AZ46" s="9" t="s">
        <v>631</v>
      </c>
      <c r="BA46" s="26"/>
      <c r="BB46" s="27" t="s">
        <v>144</v>
      </c>
      <c r="BC46" s="45" t="s">
        <v>145</v>
      </c>
      <c r="BD46" s="45"/>
      <c r="BE46" s="45"/>
      <c r="BF46" s="45"/>
      <c r="BG46" s="169"/>
      <c r="BH46" s="207">
        <f>SUM(BH47:BH48)</f>
        <v>0</v>
      </c>
      <c r="BI46" s="207">
        <f>SUM(BI47:BI48)</f>
        <v>0</v>
      </c>
      <c r="BJ46" s="241">
        <f t="shared" si="7"/>
        <v>0</v>
      </c>
      <c r="BK46" s="175">
        <f t="shared" si="8"/>
        <v>714306</v>
      </c>
    </row>
    <row r="47" spans="1:63" s="60" customFormat="1" ht="15" customHeight="1" thickBot="1">
      <c r="A47" s="9" t="s">
        <v>149</v>
      </c>
      <c r="B47" s="56"/>
      <c r="C47" s="34"/>
      <c r="D47" s="34" t="s">
        <v>147</v>
      </c>
      <c r="E47" s="55" t="s">
        <v>148</v>
      </c>
      <c r="F47" s="55"/>
      <c r="G47" s="55"/>
      <c r="H47" s="59"/>
      <c r="I47" s="37"/>
      <c r="J47" s="171">
        <v>30820</v>
      </c>
      <c r="K47" s="180"/>
      <c r="L47" s="171"/>
      <c r="M47" s="171">
        <v>17809</v>
      </c>
      <c r="N47" s="171">
        <v>11746</v>
      </c>
      <c r="O47" s="171">
        <v>1743</v>
      </c>
      <c r="P47" s="171"/>
      <c r="Q47" s="180"/>
      <c r="R47" s="9" t="s">
        <v>623</v>
      </c>
      <c r="S47" s="56"/>
      <c r="T47" s="34"/>
      <c r="U47" s="34" t="s">
        <v>147</v>
      </c>
      <c r="V47" s="55" t="s">
        <v>148</v>
      </c>
      <c r="W47" s="55"/>
      <c r="X47" s="55"/>
      <c r="Y47" s="178"/>
      <c r="Z47" s="171"/>
      <c r="AA47" s="171"/>
      <c r="AB47" s="171">
        <v>472510</v>
      </c>
      <c r="AC47" s="171"/>
      <c r="AD47" s="180"/>
      <c r="AE47" s="180"/>
      <c r="AF47" s="180"/>
      <c r="AG47" s="180"/>
      <c r="AH47" s="241">
        <f t="shared" si="5"/>
        <v>534628</v>
      </c>
      <c r="AI47" s="9" t="s">
        <v>630</v>
      </c>
      <c r="AJ47" s="56"/>
      <c r="AK47" s="34"/>
      <c r="AL47" s="34" t="s">
        <v>147</v>
      </c>
      <c r="AM47" s="55" t="s">
        <v>148</v>
      </c>
      <c r="AN47" s="55"/>
      <c r="AO47" s="55"/>
      <c r="AP47" s="178"/>
      <c r="AQ47" s="180"/>
      <c r="AR47" s="171"/>
      <c r="AS47" s="180"/>
      <c r="AT47" s="180"/>
      <c r="AU47" s="180"/>
      <c r="AV47" s="180"/>
      <c r="AW47" s="180"/>
      <c r="AX47" s="180"/>
      <c r="AY47" s="180"/>
      <c r="AZ47" s="9" t="s">
        <v>637</v>
      </c>
      <c r="BA47" s="56"/>
      <c r="BB47" s="34"/>
      <c r="BC47" s="34" t="s">
        <v>147</v>
      </c>
      <c r="BD47" s="55" t="s">
        <v>148</v>
      </c>
      <c r="BE47" s="55"/>
      <c r="BF47" s="55"/>
      <c r="BG47" s="178"/>
      <c r="BH47" s="180"/>
      <c r="BI47" s="180"/>
      <c r="BJ47" s="241">
        <f t="shared" si="7"/>
        <v>0</v>
      </c>
      <c r="BK47" s="180">
        <f t="shared" si="8"/>
        <v>534628</v>
      </c>
    </row>
    <row r="48" spans="1:63" s="60" customFormat="1" ht="15" customHeight="1" thickBot="1">
      <c r="A48" s="9" t="s">
        <v>152</v>
      </c>
      <c r="B48" s="56"/>
      <c r="C48" s="34"/>
      <c r="D48" s="34" t="s">
        <v>150</v>
      </c>
      <c r="E48" s="55" t="s">
        <v>151</v>
      </c>
      <c r="F48" s="55"/>
      <c r="G48" s="55"/>
      <c r="H48" s="59"/>
      <c r="I48" s="37"/>
      <c r="J48" s="171"/>
      <c r="K48" s="180"/>
      <c r="L48" s="171"/>
      <c r="M48" s="171"/>
      <c r="N48" s="171"/>
      <c r="O48" s="171"/>
      <c r="P48" s="171"/>
      <c r="Q48" s="180"/>
      <c r="R48" s="9" t="s">
        <v>629</v>
      </c>
      <c r="S48" s="56"/>
      <c r="T48" s="34"/>
      <c r="U48" s="34" t="s">
        <v>150</v>
      </c>
      <c r="V48" s="55" t="s">
        <v>151</v>
      </c>
      <c r="W48" s="55"/>
      <c r="X48" s="55"/>
      <c r="Y48" s="178"/>
      <c r="Z48" s="171"/>
      <c r="AA48" s="171"/>
      <c r="AB48" s="171">
        <v>179678</v>
      </c>
      <c r="AC48" s="171"/>
      <c r="AD48" s="180"/>
      <c r="AE48" s="180"/>
      <c r="AF48" s="180"/>
      <c r="AG48" s="180"/>
      <c r="AH48" s="241">
        <f t="shared" si="5"/>
        <v>179678</v>
      </c>
      <c r="AI48" s="9" t="s">
        <v>636</v>
      </c>
      <c r="AJ48" s="56"/>
      <c r="AK48" s="34"/>
      <c r="AL48" s="34" t="s">
        <v>150</v>
      </c>
      <c r="AM48" s="55" t="s">
        <v>151</v>
      </c>
      <c r="AN48" s="55"/>
      <c r="AO48" s="55"/>
      <c r="AP48" s="178"/>
      <c r="AQ48" s="180"/>
      <c r="AR48" s="171"/>
      <c r="AS48" s="180"/>
      <c r="AT48" s="180"/>
      <c r="AU48" s="180"/>
      <c r="AV48" s="180"/>
      <c r="AW48" s="180"/>
      <c r="AX48" s="180"/>
      <c r="AY48" s="180"/>
      <c r="AZ48" s="9" t="s">
        <v>644</v>
      </c>
      <c r="BA48" s="56"/>
      <c r="BB48" s="34"/>
      <c r="BC48" s="34" t="s">
        <v>150</v>
      </c>
      <c r="BD48" s="55" t="s">
        <v>151</v>
      </c>
      <c r="BE48" s="55"/>
      <c r="BF48" s="55"/>
      <c r="BG48" s="178"/>
      <c r="BH48" s="180"/>
      <c r="BI48" s="180"/>
      <c r="BJ48" s="241">
        <f t="shared" si="7"/>
        <v>0</v>
      </c>
      <c r="BK48" s="180">
        <f t="shared" si="8"/>
        <v>179678</v>
      </c>
    </row>
    <row r="49" spans="1:63" s="25" customFormat="1" ht="15" customHeight="1" thickBot="1">
      <c r="A49" s="9" t="s">
        <v>155</v>
      </c>
      <c r="B49" s="74"/>
      <c r="C49" s="75" t="s">
        <v>153</v>
      </c>
      <c r="D49" s="76" t="s">
        <v>154</v>
      </c>
      <c r="E49" s="77"/>
      <c r="F49" s="77"/>
      <c r="G49" s="77"/>
      <c r="H49" s="77"/>
      <c r="I49" s="78"/>
      <c r="J49" s="186"/>
      <c r="K49" s="186"/>
      <c r="L49" s="186"/>
      <c r="M49" s="186"/>
      <c r="N49" s="186"/>
      <c r="O49" s="186"/>
      <c r="P49" s="186"/>
      <c r="Q49" s="186"/>
      <c r="R49" s="9" t="s">
        <v>635</v>
      </c>
      <c r="S49" s="74"/>
      <c r="T49" s="75" t="s">
        <v>153</v>
      </c>
      <c r="U49" s="76" t="s">
        <v>154</v>
      </c>
      <c r="V49" s="77"/>
      <c r="W49" s="77"/>
      <c r="X49" s="77"/>
      <c r="Y49" s="185"/>
      <c r="Z49" s="186"/>
      <c r="AA49" s="186"/>
      <c r="AB49" s="186"/>
      <c r="AC49" s="186"/>
      <c r="AD49" s="186"/>
      <c r="AE49" s="186"/>
      <c r="AF49" s="186"/>
      <c r="AG49" s="186"/>
      <c r="AH49" s="241">
        <f t="shared" si="5"/>
        <v>0</v>
      </c>
      <c r="AI49" s="9" t="s">
        <v>643</v>
      </c>
      <c r="AJ49" s="74"/>
      <c r="AK49" s="75" t="s">
        <v>153</v>
      </c>
      <c r="AL49" s="76" t="s">
        <v>154</v>
      </c>
      <c r="AM49" s="77"/>
      <c r="AN49" s="77"/>
      <c r="AO49" s="77"/>
      <c r="AP49" s="185"/>
      <c r="AQ49" s="186"/>
      <c r="AR49" s="186"/>
      <c r="AS49" s="186"/>
      <c r="AT49" s="186"/>
      <c r="AU49" s="186"/>
      <c r="AV49" s="186"/>
      <c r="AW49" s="186"/>
      <c r="AX49" s="186"/>
      <c r="AY49" s="186"/>
      <c r="AZ49" s="9" t="s">
        <v>650</v>
      </c>
      <c r="BA49" s="74"/>
      <c r="BB49" s="75" t="s">
        <v>153</v>
      </c>
      <c r="BC49" s="76" t="s">
        <v>154</v>
      </c>
      <c r="BD49" s="77"/>
      <c r="BE49" s="77"/>
      <c r="BF49" s="77"/>
      <c r="BG49" s="185"/>
      <c r="BH49" s="209"/>
      <c r="BI49" s="209"/>
      <c r="BJ49" s="241">
        <f t="shared" si="7"/>
        <v>0</v>
      </c>
      <c r="BK49" s="209">
        <f t="shared" si="8"/>
        <v>0</v>
      </c>
    </row>
    <row r="50" spans="1:63" s="25" customFormat="1" ht="15" customHeight="1" thickBot="1">
      <c r="A50" s="9" t="s">
        <v>158</v>
      </c>
      <c r="B50" s="80" t="s">
        <v>156</v>
      </c>
      <c r="C50" s="81" t="s">
        <v>157</v>
      </c>
      <c r="D50" s="82"/>
      <c r="E50" s="82"/>
      <c r="F50" s="82"/>
      <c r="G50" s="82"/>
      <c r="H50" s="82"/>
      <c r="I50" s="23"/>
      <c r="J50" s="168"/>
      <c r="K50" s="168"/>
      <c r="L50" s="168"/>
      <c r="M50" s="168"/>
      <c r="N50" s="168"/>
      <c r="O50" s="168"/>
      <c r="P50" s="168"/>
      <c r="Q50" s="168"/>
      <c r="R50" s="9" t="s">
        <v>642</v>
      </c>
      <c r="S50" s="80" t="s">
        <v>156</v>
      </c>
      <c r="T50" s="81" t="s">
        <v>157</v>
      </c>
      <c r="U50" s="82"/>
      <c r="V50" s="82"/>
      <c r="W50" s="82"/>
      <c r="X50" s="82"/>
      <c r="Y50" s="187"/>
      <c r="Z50" s="168"/>
      <c r="AA50" s="168"/>
      <c r="AB50" s="168"/>
      <c r="AC50" s="168"/>
      <c r="AD50" s="168"/>
      <c r="AE50" s="168"/>
      <c r="AF50" s="168"/>
      <c r="AG50" s="168"/>
      <c r="AH50" s="241">
        <f t="shared" si="5"/>
        <v>0</v>
      </c>
      <c r="AI50" s="9" t="s">
        <v>649</v>
      </c>
      <c r="AJ50" s="80" t="s">
        <v>156</v>
      </c>
      <c r="AK50" s="81" t="s">
        <v>157</v>
      </c>
      <c r="AL50" s="82"/>
      <c r="AM50" s="82"/>
      <c r="AN50" s="82"/>
      <c r="AO50" s="82"/>
      <c r="AP50" s="187"/>
      <c r="AQ50" s="168"/>
      <c r="AR50" s="168"/>
      <c r="AS50" s="168"/>
      <c r="AT50" s="168"/>
      <c r="AU50" s="168"/>
      <c r="AV50" s="168"/>
      <c r="AW50" s="168"/>
      <c r="AX50" s="168"/>
      <c r="AY50" s="168"/>
      <c r="AZ50" s="9" t="s">
        <v>656</v>
      </c>
      <c r="BA50" s="80" t="s">
        <v>156</v>
      </c>
      <c r="BB50" s="81" t="s">
        <v>157</v>
      </c>
      <c r="BC50" s="82"/>
      <c r="BD50" s="82"/>
      <c r="BE50" s="82"/>
      <c r="BF50" s="82"/>
      <c r="BG50" s="187"/>
      <c r="BH50" s="205"/>
      <c r="BI50" s="205"/>
      <c r="BJ50" s="241">
        <f t="shared" si="7"/>
        <v>0</v>
      </c>
      <c r="BK50" s="205">
        <f t="shared" si="8"/>
        <v>0</v>
      </c>
    </row>
    <row r="51" spans="1:63" s="25" customFormat="1" ht="30" customHeight="1" thickBot="1">
      <c r="A51" s="9" t="s">
        <v>160</v>
      </c>
      <c r="B51" s="83" t="s">
        <v>159</v>
      </c>
      <c r="C51" s="84"/>
      <c r="D51" s="84"/>
      <c r="E51" s="84"/>
      <c r="F51" s="84"/>
      <c r="G51" s="84"/>
      <c r="H51" s="84"/>
      <c r="I51" s="69">
        <f>SUM(I42,I43,I50)</f>
        <v>378453</v>
      </c>
      <c r="J51" s="69">
        <f aca="true" t="shared" si="42" ref="J51:Q51">SUM(J42,J43,J50)</f>
        <v>221574</v>
      </c>
      <c r="K51" s="69">
        <f t="shared" si="42"/>
        <v>0</v>
      </c>
      <c r="L51" s="69">
        <f>SUM(L42,L43,L50)</f>
        <v>0</v>
      </c>
      <c r="M51" s="69">
        <f>SUM(M42,M43,M50)</f>
        <v>92912</v>
      </c>
      <c r="N51" s="69">
        <f t="shared" si="42"/>
        <v>26041</v>
      </c>
      <c r="O51" s="69">
        <f t="shared" si="42"/>
        <v>44454</v>
      </c>
      <c r="P51" s="69">
        <f t="shared" si="42"/>
        <v>924826</v>
      </c>
      <c r="Q51" s="69">
        <f t="shared" si="42"/>
        <v>0</v>
      </c>
      <c r="R51" s="9" t="s">
        <v>648</v>
      </c>
      <c r="S51" s="83" t="s">
        <v>159</v>
      </c>
      <c r="T51" s="84"/>
      <c r="U51" s="84"/>
      <c r="V51" s="84"/>
      <c r="W51" s="84"/>
      <c r="X51" s="84"/>
      <c r="Y51" s="188"/>
      <c r="Z51" s="69">
        <f aca="true" t="shared" si="43" ref="Z51:AG51">SUM(Z42,Z43,Z50)</f>
        <v>33581</v>
      </c>
      <c r="AA51" s="182">
        <f t="shared" si="43"/>
        <v>89178</v>
      </c>
      <c r="AB51" s="182">
        <f t="shared" si="43"/>
        <v>4097109</v>
      </c>
      <c r="AC51" s="182">
        <f t="shared" si="43"/>
        <v>636</v>
      </c>
      <c r="AD51" s="182">
        <f>SUM(AD42,AD43,AD50)</f>
        <v>0</v>
      </c>
      <c r="AE51" s="182">
        <f>SUM(AE42,AE43,AE50)</f>
        <v>43041</v>
      </c>
      <c r="AF51" s="182">
        <f>SUM(AF42,AF43,AF50)</f>
        <v>14556</v>
      </c>
      <c r="AG51" s="182">
        <f t="shared" si="43"/>
        <v>3596</v>
      </c>
      <c r="AH51" s="241">
        <f t="shared" si="5"/>
        <v>5969957</v>
      </c>
      <c r="AI51" s="9" t="s">
        <v>655</v>
      </c>
      <c r="AJ51" s="83" t="s">
        <v>159</v>
      </c>
      <c r="AK51" s="84"/>
      <c r="AL51" s="84"/>
      <c r="AM51" s="84"/>
      <c r="AN51" s="84"/>
      <c r="AO51" s="84"/>
      <c r="AP51" s="188"/>
      <c r="AQ51" s="69">
        <f aca="true" t="shared" si="44" ref="AQ51:AY51">SUM(AQ42,AQ43,AQ50)</f>
        <v>0</v>
      </c>
      <c r="AR51" s="182">
        <f t="shared" si="44"/>
        <v>21500</v>
      </c>
      <c r="AS51" s="182">
        <f t="shared" si="44"/>
        <v>0</v>
      </c>
      <c r="AT51" s="182">
        <f t="shared" si="44"/>
        <v>3083</v>
      </c>
      <c r="AU51" s="182">
        <f t="shared" si="44"/>
        <v>0</v>
      </c>
      <c r="AV51" s="182">
        <f t="shared" si="44"/>
        <v>0</v>
      </c>
      <c r="AW51" s="182">
        <f t="shared" si="44"/>
        <v>5000</v>
      </c>
      <c r="AX51" s="182">
        <f t="shared" si="44"/>
        <v>0</v>
      </c>
      <c r="AY51" s="182">
        <f t="shared" si="44"/>
        <v>0</v>
      </c>
      <c r="AZ51" s="9" t="s">
        <v>662</v>
      </c>
      <c r="BA51" s="83" t="s">
        <v>159</v>
      </c>
      <c r="BB51" s="84"/>
      <c r="BC51" s="84"/>
      <c r="BD51" s="84"/>
      <c r="BE51" s="84"/>
      <c r="BF51" s="84"/>
      <c r="BG51" s="188"/>
      <c r="BH51" s="208">
        <f>SUM(BH42,BH43,BH50)</f>
        <v>0</v>
      </c>
      <c r="BI51" s="208">
        <f>SUM(BI42,BI43,BI50)</f>
        <v>0</v>
      </c>
      <c r="BJ51" s="241">
        <f t="shared" si="7"/>
        <v>29583</v>
      </c>
      <c r="BK51" s="69">
        <f t="shared" si="8"/>
        <v>5999540</v>
      </c>
    </row>
    <row r="52" spans="1:63" s="53" customFormat="1" ht="15" customHeight="1" thickBot="1">
      <c r="A52" s="9" t="s">
        <v>161</v>
      </c>
      <c r="B52" s="189"/>
      <c r="C52" s="190"/>
      <c r="D52" s="190"/>
      <c r="E52" s="190"/>
      <c r="F52" s="190"/>
      <c r="G52" s="190"/>
      <c r="H52" s="190"/>
      <c r="I52" s="190"/>
      <c r="J52" s="190"/>
      <c r="K52" s="190"/>
      <c r="L52" s="190"/>
      <c r="M52" s="190"/>
      <c r="N52" s="190"/>
      <c r="O52" s="190"/>
      <c r="P52" s="190"/>
      <c r="Q52" s="190"/>
      <c r="R52" s="9" t="s">
        <v>654</v>
      </c>
      <c r="S52" s="190"/>
      <c r="T52" s="190"/>
      <c r="U52" s="190"/>
      <c r="V52" s="190"/>
      <c r="W52" s="190"/>
      <c r="X52" s="190"/>
      <c r="Y52" s="190"/>
      <c r="Z52" s="190"/>
      <c r="AA52" s="190"/>
      <c r="AB52" s="190"/>
      <c r="AC52" s="190"/>
      <c r="AD52" s="190"/>
      <c r="AE52" s="190"/>
      <c r="AF52" s="190"/>
      <c r="AG52" s="190"/>
      <c r="AH52" s="190"/>
      <c r="AI52" s="9" t="s">
        <v>661</v>
      </c>
      <c r="AJ52" s="190"/>
      <c r="AK52" s="190"/>
      <c r="AL52" s="190"/>
      <c r="AM52" s="190"/>
      <c r="AN52" s="190"/>
      <c r="AO52" s="190"/>
      <c r="AP52" s="190"/>
      <c r="AQ52" s="190"/>
      <c r="AR52" s="190"/>
      <c r="AS52" s="190"/>
      <c r="AT52" s="190"/>
      <c r="AU52" s="190"/>
      <c r="AV52" s="190"/>
      <c r="AW52" s="190"/>
      <c r="AX52" s="190"/>
      <c r="AY52" s="190"/>
      <c r="AZ52" s="9" t="s">
        <v>668</v>
      </c>
      <c r="BA52" s="190"/>
      <c r="BB52" s="190"/>
      <c r="BC52" s="190"/>
      <c r="BD52" s="190"/>
      <c r="BE52" s="190"/>
      <c r="BF52" s="190"/>
      <c r="BG52" s="190"/>
      <c r="BH52" s="190"/>
      <c r="BI52" s="190"/>
      <c r="BJ52" s="190"/>
      <c r="BK52" s="190"/>
    </row>
    <row r="53" spans="1:63" ht="195.75" thickBot="1">
      <c r="A53" s="9" t="s">
        <v>162</v>
      </c>
      <c r="B53" s="18" t="s">
        <v>27</v>
      </c>
      <c r="C53" s="18"/>
      <c r="D53" s="18"/>
      <c r="E53" s="18"/>
      <c r="F53" s="18"/>
      <c r="G53" s="18"/>
      <c r="H53" s="18"/>
      <c r="I53" s="19" t="s">
        <v>846</v>
      </c>
      <c r="J53" s="19" t="s">
        <v>847</v>
      </c>
      <c r="K53" s="19" t="s">
        <v>848</v>
      </c>
      <c r="L53" s="19" t="s">
        <v>876</v>
      </c>
      <c r="M53" s="19" t="s">
        <v>850</v>
      </c>
      <c r="N53" s="19" t="s">
        <v>851</v>
      </c>
      <c r="O53" s="19" t="s">
        <v>852</v>
      </c>
      <c r="P53" s="19" t="s">
        <v>853</v>
      </c>
      <c r="Q53" s="19" t="s">
        <v>854</v>
      </c>
      <c r="R53" s="9" t="s">
        <v>660</v>
      </c>
      <c r="S53" s="202" t="s">
        <v>27</v>
      </c>
      <c r="T53" s="203"/>
      <c r="U53" s="203"/>
      <c r="V53" s="203"/>
      <c r="W53" s="203"/>
      <c r="X53" s="203"/>
      <c r="Y53" s="204"/>
      <c r="Z53" s="19" t="s">
        <v>877</v>
      </c>
      <c r="AA53" s="19" t="s">
        <v>856</v>
      </c>
      <c r="AB53" s="19" t="s">
        <v>857</v>
      </c>
      <c r="AC53" s="19" t="s">
        <v>858</v>
      </c>
      <c r="AD53" s="19" t="s">
        <v>859</v>
      </c>
      <c r="AE53" s="19" t="s">
        <v>860</v>
      </c>
      <c r="AF53" s="19" t="s">
        <v>861</v>
      </c>
      <c r="AG53" s="19" t="s">
        <v>862</v>
      </c>
      <c r="AH53" s="234" t="s">
        <v>863</v>
      </c>
      <c r="AI53" s="9" t="s">
        <v>667</v>
      </c>
      <c r="AJ53" s="202" t="s">
        <v>27</v>
      </c>
      <c r="AK53" s="203"/>
      <c r="AL53" s="203"/>
      <c r="AM53" s="203"/>
      <c r="AN53" s="203"/>
      <c r="AO53" s="203"/>
      <c r="AP53" s="204"/>
      <c r="AQ53" s="19" t="s">
        <v>864</v>
      </c>
      <c r="AR53" s="19" t="s">
        <v>865</v>
      </c>
      <c r="AS53" s="19" t="s">
        <v>866</v>
      </c>
      <c r="AT53" s="19" t="s">
        <v>867</v>
      </c>
      <c r="AU53" s="19" t="s">
        <v>868</v>
      </c>
      <c r="AV53" s="19" t="s">
        <v>869</v>
      </c>
      <c r="AW53" s="19" t="s">
        <v>870</v>
      </c>
      <c r="AX53" s="237" t="s">
        <v>871</v>
      </c>
      <c r="AY53" s="19" t="s">
        <v>872</v>
      </c>
      <c r="AZ53" s="9" t="s">
        <v>674</v>
      </c>
      <c r="BA53" s="202" t="s">
        <v>27</v>
      </c>
      <c r="BB53" s="203"/>
      <c r="BC53" s="203"/>
      <c r="BD53" s="203"/>
      <c r="BE53" s="203"/>
      <c r="BF53" s="203"/>
      <c r="BG53" s="204"/>
      <c r="BH53" s="19" t="s">
        <v>873</v>
      </c>
      <c r="BI53" s="19" t="s">
        <v>874</v>
      </c>
      <c r="BJ53" s="234" t="s">
        <v>875</v>
      </c>
      <c r="BK53" s="19" t="s">
        <v>31</v>
      </c>
    </row>
    <row r="54" spans="1:63" s="91" customFormat="1" ht="16.5" thickBot="1">
      <c r="A54" s="9" t="s">
        <v>164</v>
      </c>
      <c r="B54" s="88" t="s">
        <v>33</v>
      </c>
      <c r="C54" s="89" t="s">
        <v>163</v>
      </c>
      <c r="D54" s="89"/>
      <c r="E54" s="89"/>
      <c r="F54" s="89"/>
      <c r="G54" s="89"/>
      <c r="H54" s="89"/>
      <c r="I54" s="90">
        <f>SUM(I55:I59)</f>
        <v>14505</v>
      </c>
      <c r="J54" s="90">
        <f aca="true" t="shared" si="45" ref="J54:Q54">SUM(J55:J59)</f>
        <v>617803</v>
      </c>
      <c r="K54" s="90">
        <f t="shared" si="45"/>
        <v>10192</v>
      </c>
      <c r="L54" s="90">
        <f t="shared" si="45"/>
        <v>54740</v>
      </c>
      <c r="M54" s="90">
        <f t="shared" si="45"/>
        <v>452944</v>
      </c>
      <c r="N54" s="90">
        <f t="shared" si="45"/>
        <v>111783</v>
      </c>
      <c r="O54" s="90">
        <f t="shared" si="45"/>
        <v>246924</v>
      </c>
      <c r="P54" s="90">
        <f t="shared" si="45"/>
        <v>157381</v>
      </c>
      <c r="Q54" s="90">
        <f t="shared" si="45"/>
        <v>25869</v>
      </c>
      <c r="R54" s="9" t="s">
        <v>666</v>
      </c>
      <c r="S54" s="88" t="s">
        <v>33</v>
      </c>
      <c r="T54" s="89" t="s">
        <v>163</v>
      </c>
      <c r="U54" s="89"/>
      <c r="V54" s="89"/>
      <c r="W54" s="89"/>
      <c r="X54" s="89"/>
      <c r="Y54" s="89"/>
      <c r="Z54" s="90">
        <f>SUM(Z55:Z59)</f>
        <v>37305</v>
      </c>
      <c r="AA54" s="90">
        <f>SUM(AA55:AA59)</f>
        <v>102432</v>
      </c>
      <c r="AB54" s="90">
        <f aca="true" t="shared" si="46" ref="AB54:AG54">SUM(AB55:AB59)</f>
        <v>969828</v>
      </c>
      <c r="AC54" s="90">
        <f t="shared" si="46"/>
        <v>2831</v>
      </c>
      <c r="AD54" s="90">
        <f>SUM(AD55:AD59)</f>
        <v>32519</v>
      </c>
      <c r="AE54" s="90">
        <f>SUM(AE55:AE59)</f>
        <v>23993</v>
      </c>
      <c r="AF54" s="90">
        <f>SUM(AF55:AF59)</f>
        <v>18804</v>
      </c>
      <c r="AG54" s="90">
        <f t="shared" si="46"/>
        <v>3596</v>
      </c>
      <c r="AH54" s="241">
        <f>SUM(I54:Q54,Z54:AG54)</f>
        <v>2883449</v>
      </c>
      <c r="AI54" s="9" t="s">
        <v>673</v>
      </c>
      <c r="AJ54" s="88" t="s">
        <v>33</v>
      </c>
      <c r="AK54" s="89" t="s">
        <v>163</v>
      </c>
      <c r="AL54" s="89"/>
      <c r="AM54" s="89"/>
      <c r="AN54" s="89"/>
      <c r="AO54" s="89"/>
      <c r="AP54" s="89"/>
      <c r="AQ54" s="90">
        <f aca="true" t="shared" si="47" ref="AQ54:AY54">SUM(AQ55:AQ59)</f>
        <v>80882</v>
      </c>
      <c r="AR54" s="90">
        <f t="shared" si="47"/>
        <v>76632</v>
      </c>
      <c r="AS54" s="90">
        <f t="shared" si="47"/>
        <v>67918</v>
      </c>
      <c r="AT54" s="90">
        <f t="shared" si="47"/>
        <v>10142</v>
      </c>
      <c r="AU54" s="90">
        <f t="shared" si="47"/>
        <v>0</v>
      </c>
      <c r="AV54" s="90">
        <f t="shared" si="47"/>
        <v>10556</v>
      </c>
      <c r="AW54" s="90">
        <f t="shared" si="47"/>
        <v>3000</v>
      </c>
      <c r="AX54" s="90">
        <f t="shared" si="47"/>
        <v>2792</v>
      </c>
      <c r="AY54" s="90">
        <f t="shared" si="47"/>
        <v>4730</v>
      </c>
      <c r="AZ54" s="9" t="s">
        <v>680</v>
      </c>
      <c r="BA54" s="88" t="s">
        <v>33</v>
      </c>
      <c r="BB54" s="89" t="s">
        <v>163</v>
      </c>
      <c r="BC54" s="89"/>
      <c r="BD54" s="89"/>
      <c r="BE54" s="89"/>
      <c r="BF54" s="89"/>
      <c r="BG54" s="89"/>
      <c r="BH54" s="211">
        <f>SUM(BH55:BH59)</f>
        <v>6900</v>
      </c>
      <c r="BI54" s="242">
        <f>SUM(BI55:BI59)</f>
        <v>450</v>
      </c>
      <c r="BJ54" s="241">
        <f aca="true" t="shared" si="48" ref="BJ54:BJ80">SUM(AQ54:AY54,BH54:BI54)</f>
        <v>264002</v>
      </c>
      <c r="BK54" s="90">
        <f aca="true" t="shared" si="49" ref="BK54:BK80">SUM(AH54,BJ54)</f>
        <v>3147451</v>
      </c>
    </row>
    <row r="55" spans="1:63" s="91" customFormat="1" ht="16.5" thickBot="1">
      <c r="A55" s="9" t="s">
        <v>166</v>
      </c>
      <c r="B55" s="92"/>
      <c r="C55" s="93" t="s">
        <v>36</v>
      </c>
      <c r="D55" s="94" t="s">
        <v>165</v>
      </c>
      <c r="E55" s="94"/>
      <c r="F55" s="94"/>
      <c r="G55" s="94"/>
      <c r="H55" s="95"/>
      <c r="I55" s="96">
        <v>2724</v>
      </c>
      <c r="J55" s="96">
        <v>126550</v>
      </c>
      <c r="K55" s="96"/>
      <c r="L55" s="96">
        <v>0</v>
      </c>
      <c r="M55" s="175">
        <v>255166</v>
      </c>
      <c r="N55" s="175">
        <v>38437</v>
      </c>
      <c r="O55" s="175">
        <v>77957</v>
      </c>
      <c r="P55" s="96">
        <v>2886</v>
      </c>
      <c r="Q55" s="96"/>
      <c r="R55" s="9" t="s">
        <v>672</v>
      </c>
      <c r="S55" s="92"/>
      <c r="T55" s="93" t="s">
        <v>36</v>
      </c>
      <c r="U55" s="94" t="s">
        <v>165</v>
      </c>
      <c r="V55" s="94"/>
      <c r="W55" s="94"/>
      <c r="X55" s="94"/>
      <c r="Y55" s="95"/>
      <c r="Z55" s="96"/>
      <c r="AA55" s="175">
        <v>87700</v>
      </c>
      <c r="AB55" s="96">
        <v>244129</v>
      </c>
      <c r="AC55" s="96"/>
      <c r="AD55" s="96"/>
      <c r="AE55" s="96"/>
      <c r="AF55" s="96"/>
      <c r="AG55" s="96"/>
      <c r="AH55" s="241">
        <f aca="true" t="shared" si="50" ref="AH55:AH80">SUM(I55:Q55,Z55:AG55)</f>
        <v>835549</v>
      </c>
      <c r="AI55" s="9" t="s">
        <v>679</v>
      </c>
      <c r="AJ55" s="92"/>
      <c r="AK55" s="93" t="s">
        <v>36</v>
      </c>
      <c r="AL55" s="94" t="s">
        <v>165</v>
      </c>
      <c r="AM55" s="94"/>
      <c r="AN55" s="94"/>
      <c r="AO55" s="94"/>
      <c r="AP55" s="95"/>
      <c r="AQ55" s="96"/>
      <c r="AR55" s="96">
        <v>15139</v>
      </c>
      <c r="AS55" s="96"/>
      <c r="AT55" s="96">
        <v>1820</v>
      </c>
      <c r="AU55" s="96"/>
      <c r="AV55" s="96"/>
      <c r="AW55" s="96"/>
      <c r="AX55" s="96"/>
      <c r="AY55" s="96"/>
      <c r="AZ55" s="9" t="s">
        <v>686</v>
      </c>
      <c r="BA55" s="92"/>
      <c r="BB55" s="93" t="s">
        <v>36</v>
      </c>
      <c r="BC55" s="94" t="s">
        <v>165</v>
      </c>
      <c r="BD55" s="94"/>
      <c r="BE55" s="94"/>
      <c r="BF55" s="94"/>
      <c r="BG55" s="94"/>
      <c r="BH55" s="212"/>
      <c r="BI55" s="243"/>
      <c r="BJ55" s="241">
        <f t="shared" si="48"/>
        <v>16959</v>
      </c>
      <c r="BK55" s="96">
        <f t="shared" si="49"/>
        <v>852508</v>
      </c>
    </row>
    <row r="56" spans="1:63" s="91" customFormat="1" ht="16.5" thickBot="1">
      <c r="A56" s="9" t="s">
        <v>168</v>
      </c>
      <c r="B56" s="92"/>
      <c r="C56" s="93" t="s">
        <v>48</v>
      </c>
      <c r="D56" s="97" t="s">
        <v>167</v>
      </c>
      <c r="E56" s="98"/>
      <c r="F56" s="97"/>
      <c r="G56" s="97"/>
      <c r="H56" s="99"/>
      <c r="I56" s="100">
        <v>825</v>
      </c>
      <c r="J56" s="100">
        <v>32069</v>
      </c>
      <c r="K56" s="100"/>
      <c r="L56" s="100">
        <v>0</v>
      </c>
      <c r="M56" s="175">
        <v>68898</v>
      </c>
      <c r="N56" s="175">
        <v>9703</v>
      </c>
      <c r="O56" s="175">
        <v>19946</v>
      </c>
      <c r="P56" s="100">
        <v>779</v>
      </c>
      <c r="Q56" s="100"/>
      <c r="R56" s="9" t="s">
        <v>678</v>
      </c>
      <c r="S56" s="92"/>
      <c r="T56" s="93" t="s">
        <v>48</v>
      </c>
      <c r="U56" s="97" t="s">
        <v>167</v>
      </c>
      <c r="V56" s="98"/>
      <c r="W56" s="97"/>
      <c r="X56" s="97"/>
      <c r="Y56" s="99"/>
      <c r="Z56" s="100"/>
      <c r="AA56" s="175">
        <v>12310</v>
      </c>
      <c r="AB56" s="100">
        <v>72234</v>
      </c>
      <c r="AC56" s="100"/>
      <c r="AD56" s="100"/>
      <c r="AE56" s="100"/>
      <c r="AF56" s="100"/>
      <c r="AG56" s="100"/>
      <c r="AH56" s="241">
        <f t="shared" si="50"/>
        <v>216764</v>
      </c>
      <c r="AI56" s="9" t="s">
        <v>685</v>
      </c>
      <c r="AJ56" s="92"/>
      <c r="AK56" s="93" t="s">
        <v>48</v>
      </c>
      <c r="AL56" s="97" t="s">
        <v>167</v>
      </c>
      <c r="AM56" s="98"/>
      <c r="AN56" s="97"/>
      <c r="AO56" s="97"/>
      <c r="AP56" s="99"/>
      <c r="AQ56" s="100"/>
      <c r="AR56" s="100">
        <v>3933</v>
      </c>
      <c r="AS56" s="100"/>
      <c r="AT56" s="100"/>
      <c r="AU56" s="100"/>
      <c r="AV56" s="100"/>
      <c r="AW56" s="100"/>
      <c r="AX56" s="100"/>
      <c r="AY56" s="100"/>
      <c r="AZ56" s="9" t="s">
        <v>692</v>
      </c>
      <c r="BA56" s="92"/>
      <c r="BB56" s="93" t="s">
        <v>48</v>
      </c>
      <c r="BC56" s="97" t="s">
        <v>167</v>
      </c>
      <c r="BD56" s="98"/>
      <c r="BE56" s="97"/>
      <c r="BF56" s="97"/>
      <c r="BG56" s="97"/>
      <c r="BH56" s="213"/>
      <c r="BI56" s="244"/>
      <c r="BJ56" s="241">
        <f t="shared" si="48"/>
        <v>3933</v>
      </c>
      <c r="BK56" s="100">
        <f t="shared" si="49"/>
        <v>220697</v>
      </c>
    </row>
    <row r="57" spans="1:63" s="91" customFormat="1" ht="16.5" thickBot="1">
      <c r="A57" s="9" t="s">
        <v>170</v>
      </c>
      <c r="B57" s="92"/>
      <c r="C57" s="93" t="s">
        <v>69</v>
      </c>
      <c r="D57" s="97" t="s">
        <v>169</v>
      </c>
      <c r="E57" s="98"/>
      <c r="F57" s="97"/>
      <c r="G57" s="97"/>
      <c r="H57" s="99"/>
      <c r="I57" s="100">
        <v>3708</v>
      </c>
      <c r="J57" s="100">
        <v>459184</v>
      </c>
      <c r="K57" s="100"/>
      <c r="L57" s="100">
        <v>53240</v>
      </c>
      <c r="M57" s="175">
        <v>114488</v>
      </c>
      <c r="N57" s="175">
        <v>55615</v>
      </c>
      <c r="O57" s="175">
        <v>19094</v>
      </c>
      <c r="P57" s="100">
        <v>153716</v>
      </c>
      <c r="Q57" s="100"/>
      <c r="R57" s="9" t="s">
        <v>684</v>
      </c>
      <c r="S57" s="92"/>
      <c r="T57" s="93" t="s">
        <v>69</v>
      </c>
      <c r="U57" s="97" t="s">
        <v>169</v>
      </c>
      <c r="V57" s="98"/>
      <c r="W57" s="97"/>
      <c r="X57" s="97"/>
      <c r="Y57" s="99"/>
      <c r="Z57" s="100">
        <v>37305</v>
      </c>
      <c r="AA57" s="175">
        <v>2422</v>
      </c>
      <c r="AB57" s="100">
        <v>219582</v>
      </c>
      <c r="AC57" s="100">
        <v>2831</v>
      </c>
      <c r="AD57" s="100"/>
      <c r="AE57" s="100"/>
      <c r="AF57" s="100"/>
      <c r="AG57" s="100"/>
      <c r="AH57" s="241">
        <f t="shared" si="50"/>
        <v>1121185</v>
      </c>
      <c r="AI57" s="9" t="s">
        <v>691</v>
      </c>
      <c r="AJ57" s="92"/>
      <c r="AK57" s="93" t="s">
        <v>69</v>
      </c>
      <c r="AL57" s="97" t="s">
        <v>169</v>
      </c>
      <c r="AM57" s="98"/>
      <c r="AN57" s="97"/>
      <c r="AO57" s="97"/>
      <c r="AP57" s="99"/>
      <c r="AQ57" s="100"/>
      <c r="AR57" s="100">
        <v>57560</v>
      </c>
      <c r="AS57" s="100"/>
      <c r="AT57" s="100"/>
      <c r="AU57" s="100"/>
      <c r="AV57" s="100"/>
      <c r="AW57" s="100"/>
      <c r="AX57" s="100"/>
      <c r="AY57" s="100"/>
      <c r="AZ57" s="9" t="s">
        <v>698</v>
      </c>
      <c r="BA57" s="92"/>
      <c r="BB57" s="93" t="s">
        <v>69</v>
      </c>
      <c r="BC57" s="97" t="s">
        <v>169</v>
      </c>
      <c r="BD57" s="98"/>
      <c r="BE57" s="97"/>
      <c r="BF57" s="97"/>
      <c r="BG57" s="97"/>
      <c r="BH57" s="213"/>
      <c r="BI57" s="244"/>
      <c r="BJ57" s="241">
        <f t="shared" si="48"/>
        <v>57560</v>
      </c>
      <c r="BK57" s="100">
        <f t="shared" si="49"/>
        <v>1178745</v>
      </c>
    </row>
    <row r="58" spans="1:63" s="91" customFormat="1" ht="16.5" thickBot="1">
      <c r="A58" s="9" t="s">
        <v>173</v>
      </c>
      <c r="B58" s="92"/>
      <c r="C58" s="93" t="s">
        <v>171</v>
      </c>
      <c r="D58" s="101" t="s">
        <v>172</v>
      </c>
      <c r="E58" s="102"/>
      <c r="F58" s="102"/>
      <c r="G58" s="101"/>
      <c r="H58" s="103"/>
      <c r="I58" s="104">
        <v>0</v>
      </c>
      <c r="J58" s="104">
        <v>0</v>
      </c>
      <c r="K58" s="104"/>
      <c r="L58" s="104">
        <v>0</v>
      </c>
      <c r="M58" s="175">
        <v>0</v>
      </c>
      <c r="N58" s="175">
        <v>0</v>
      </c>
      <c r="O58" s="175">
        <v>0</v>
      </c>
      <c r="P58" s="104">
        <v>0</v>
      </c>
      <c r="Q58" s="104"/>
      <c r="R58" s="9" t="s">
        <v>690</v>
      </c>
      <c r="S58" s="92"/>
      <c r="T58" s="93" t="s">
        <v>171</v>
      </c>
      <c r="U58" s="101" t="s">
        <v>172</v>
      </c>
      <c r="V58" s="102"/>
      <c r="W58" s="102"/>
      <c r="X58" s="101"/>
      <c r="Y58" s="103"/>
      <c r="Z58" s="104"/>
      <c r="AA58" s="175"/>
      <c r="AB58" s="104"/>
      <c r="AC58" s="104"/>
      <c r="AD58" s="104"/>
      <c r="AE58" s="104">
        <v>23993</v>
      </c>
      <c r="AF58" s="104">
        <v>18654</v>
      </c>
      <c r="AG58" s="104">
        <v>3596</v>
      </c>
      <c r="AH58" s="241">
        <f t="shared" si="50"/>
        <v>46243</v>
      </c>
      <c r="AI58" s="9" t="s">
        <v>697</v>
      </c>
      <c r="AJ58" s="92"/>
      <c r="AK58" s="93" t="s">
        <v>171</v>
      </c>
      <c r="AL58" s="101" t="s">
        <v>172</v>
      </c>
      <c r="AM58" s="102"/>
      <c r="AN58" s="102"/>
      <c r="AO58" s="101"/>
      <c r="AP58" s="103"/>
      <c r="AQ58" s="104"/>
      <c r="AR58" s="104"/>
      <c r="AS58" s="104"/>
      <c r="AT58" s="104">
        <v>7022</v>
      </c>
      <c r="AU58" s="104"/>
      <c r="AV58" s="104"/>
      <c r="AW58" s="104">
        <v>3000</v>
      </c>
      <c r="AX58" s="104">
        <v>2792</v>
      </c>
      <c r="AY58" s="104">
        <v>4730</v>
      </c>
      <c r="AZ58" s="9" t="s">
        <v>704</v>
      </c>
      <c r="BA58" s="92"/>
      <c r="BB58" s="93" t="s">
        <v>171</v>
      </c>
      <c r="BC58" s="101" t="s">
        <v>172</v>
      </c>
      <c r="BD58" s="102"/>
      <c r="BE58" s="102"/>
      <c r="BF58" s="101"/>
      <c r="BG58" s="101"/>
      <c r="BH58" s="214">
        <v>6900</v>
      </c>
      <c r="BI58" s="245">
        <v>450</v>
      </c>
      <c r="BJ58" s="241">
        <f t="shared" si="48"/>
        <v>24894</v>
      </c>
      <c r="BK58" s="104">
        <f t="shared" si="49"/>
        <v>71137</v>
      </c>
    </row>
    <row r="59" spans="1:63" s="91" customFormat="1" ht="16.5" thickBot="1">
      <c r="A59" s="9" t="s">
        <v>175</v>
      </c>
      <c r="B59" s="92"/>
      <c r="C59" s="93" t="s">
        <v>98</v>
      </c>
      <c r="D59" s="97" t="s">
        <v>174</v>
      </c>
      <c r="E59" s="98"/>
      <c r="F59" s="97"/>
      <c r="G59" s="97"/>
      <c r="H59" s="99"/>
      <c r="I59" s="100">
        <f>SUM(I60:I65)</f>
        <v>7248</v>
      </c>
      <c r="J59" s="100">
        <f aca="true" t="shared" si="51" ref="J59:Q59">SUM(J60:J65)</f>
        <v>0</v>
      </c>
      <c r="K59" s="100">
        <f t="shared" si="51"/>
        <v>10192</v>
      </c>
      <c r="L59" s="100">
        <f t="shared" si="51"/>
        <v>1500</v>
      </c>
      <c r="M59" s="100">
        <f t="shared" si="51"/>
        <v>14392</v>
      </c>
      <c r="N59" s="100">
        <f t="shared" si="51"/>
        <v>8028</v>
      </c>
      <c r="O59" s="100">
        <f t="shared" si="51"/>
        <v>129927</v>
      </c>
      <c r="P59" s="100">
        <v>0</v>
      </c>
      <c r="Q59" s="100">
        <f t="shared" si="51"/>
        <v>25869</v>
      </c>
      <c r="R59" s="9" t="s">
        <v>696</v>
      </c>
      <c r="S59" s="92"/>
      <c r="T59" s="93" t="s">
        <v>98</v>
      </c>
      <c r="U59" s="97" t="s">
        <v>174</v>
      </c>
      <c r="V59" s="98"/>
      <c r="W59" s="97"/>
      <c r="X59" s="97"/>
      <c r="Y59" s="99"/>
      <c r="Z59" s="100">
        <f>SUM(Z60:Z65)</f>
        <v>0</v>
      </c>
      <c r="AA59" s="100">
        <f aca="true" t="shared" si="52" ref="AA59:AG59">SUM(AA60:AA65)</f>
        <v>0</v>
      </c>
      <c r="AB59" s="100">
        <f t="shared" si="52"/>
        <v>433883</v>
      </c>
      <c r="AC59" s="100">
        <f t="shared" si="52"/>
        <v>0</v>
      </c>
      <c r="AD59" s="100">
        <f t="shared" si="52"/>
        <v>32519</v>
      </c>
      <c r="AE59" s="100">
        <f t="shared" si="52"/>
        <v>0</v>
      </c>
      <c r="AF59" s="100">
        <f t="shared" si="52"/>
        <v>150</v>
      </c>
      <c r="AG59" s="100">
        <f t="shared" si="52"/>
        <v>0</v>
      </c>
      <c r="AH59" s="241">
        <f t="shared" si="50"/>
        <v>663708</v>
      </c>
      <c r="AI59" s="9" t="s">
        <v>703</v>
      </c>
      <c r="AJ59" s="92"/>
      <c r="AK59" s="93" t="s">
        <v>98</v>
      </c>
      <c r="AL59" s="97" t="s">
        <v>174</v>
      </c>
      <c r="AM59" s="98"/>
      <c r="AN59" s="97"/>
      <c r="AO59" s="97"/>
      <c r="AP59" s="99"/>
      <c r="AQ59" s="100">
        <f>SUM(AQ60:AQ65)</f>
        <v>80882</v>
      </c>
      <c r="AR59" s="100">
        <f aca="true" t="shared" si="53" ref="AR59:AY59">SUM(AR60:AR65)</f>
        <v>0</v>
      </c>
      <c r="AS59" s="100">
        <f t="shared" si="53"/>
        <v>67918</v>
      </c>
      <c r="AT59" s="100">
        <f t="shared" si="53"/>
        <v>1300</v>
      </c>
      <c r="AU59" s="100">
        <f t="shared" si="53"/>
        <v>0</v>
      </c>
      <c r="AV59" s="100">
        <f t="shared" si="53"/>
        <v>10556</v>
      </c>
      <c r="AW59" s="100">
        <f t="shared" si="53"/>
        <v>0</v>
      </c>
      <c r="AX59" s="100">
        <f t="shared" si="53"/>
        <v>0</v>
      </c>
      <c r="AY59" s="100">
        <f t="shared" si="53"/>
        <v>0</v>
      </c>
      <c r="AZ59" s="9" t="s">
        <v>710</v>
      </c>
      <c r="BA59" s="92"/>
      <c r="BB59" s="93" t="s">
        <v>98</v>
      </c>
      <c r="BC59" s="97" t="s">
        <v>174</v>
      </c>
      <c r="BD59" s="98"/>
      <c r="BE59" s="97"/>
      <c r="BF59" s="97"/>
      <c r="BG59" s="97"/>
      <c r="BH59" s="213">
        <f>SUM(BH61:BH65)</f>
        <v>0</v>
      </c>
      <c r="BI59" s="244">
        <f>SUM(BI61:BI65)</f>
        <v>0</v>
      </c>
      <c r="BJ59" s="241">
        <f t="shared" si="48"/>
        <v>160656</v>
      </c>
      <c r="BK59" s="100">
        <f t="shared" si="49"/>
        <v>824364</v>
      </c>
    </row>
    <row r="60" spans="1:63" s="111" customFormat="1" ht="15" thickBot="1">
      <c r="A60" s="9" t="s">
        <v>178</v>
      </c>
      <c r="B60" s="105"/>
      <c r="C60" s="106"/>
      <c r="D60" s="107" t="s">
        <v>176</v>
      </c>
      <c r="E60" s="108" t="s">
        <v>177</v>
      </c>
      <c r="F60" s="108"/>
      <c r="G60" s="108"/>
      <c r="H60" s="109"/>
      <c r="I60" s="37"/>
      <c r="J60" s="171"/>
      <c r="K60" s="110"/>
      <c r="L60" s="171"/>
      <c r="M60" s="171">
        <v>14218</v>
      </c>
      <c r="N60" s="171">
        <v>8028</v>
      </c>
      <c r="O60" s="171">
        <v>3413</v>
      </c>
      <c r="P60" s="171"/>
      <c r="Q60" s="110"/>
      <c r="R60" s="9" t="s">
        <v>702</v>
      </c>
      <c r="S60" s="105"/>
      <c r="T60" s="106"/>
      <c r="U60" s="107" t="s">
        <v>176</v>
      </c>
      <c r="V60" s="108" t="s">
        <v>177</v>
      </c>
      <c r="W60" s="108"/>
      <c r="X60" s="108"/>
      <c r="Y60" s="109"/>
      <c r="Z60" s="171"/>
      <c r="AA60" s="171"/>
      <c r="AB60" s="171">
        <v>60876</v>
      </c>
      <c r="AC60" s="171"/>
      <c r="AD60" s="110"/>
      <c r="AE60" s="110"/>
      <c r="AF60" s="110"/>
      <c r="AG60" s="110"/>
      <c r="AH60" s="241">
        <f t="shared" si="50"/>
        <v>86535</v>
      </c>
      <c r="AI60" s="9" t="s">
        <v>709</v>
      </c>
      <c r="AJ60" s="105"/>
      <c r="AK60" s="106"/>
      <c r="AL60" s="107" t="s">
        <v>176</v>
      </c>
      <c r="AM60" s="108" t="s">
        <v>177</v>
      </c>
      <c r="AN60" s="108"/>
      <c r="AO60" s="108"/>
      <c r="AP60" s="109"/>
      <c r="AQ60" s="110"/>
      <c r="AR60" s="171"/>
      <c r="AS60" s="110"/>
      <c r="AT60" s="110"/>
      <c r="AU60" s="110"/>
      <c r="AV60" s="110"/>
      <c r="AW60" s="110"/>
      <c r="AX60" s="110"/>
      <c r="AY60" s="110"/>
      <c r="AZ60" s="9" t="s">
        <v>716</v>
      </c>
      <c r="BA60" s="105"/>
      <c r="BB60" s="106"/>
      <c r="BC60" s="107" t="s">
        <v>176</v>
      </c>
      <c r="BD60" s="108" t="s">
        <v>177</v>
      </c>
      <c r="BE60" s="108"/>
      <c r="BF60" s="108"/>
      <c r="BG60" s="108"/>
      <c r="BH60" s="110"/>
      <c r="BI60" s="246"/>
      <c r="BJ60" s="241">
        <f t="shared" si="48"/>
        <v>0</v>
      </c>
      <c r="BK60" s="110">
        <f>SUM(AH60,BJ60)</f>
        <v>86535</v>
      </c>
    </row>
    <row r="61" spans="1:63" s="111" customFormat="1" ht="15" thickBot="1">
      <c r="A61" s="9" t="s">
        <v>181</v>
      </c>
      <c r="B61" s="105"/>
      <c r="C61" s="106"/>
      <c r="D61" s="107" t="s">
        <v>179</v>
      </c>
      <c r="E61" s="108" t="s">
        <v>180</v>
      </c>
      <c r="F61" s="108"/>
      <c r="G61" s="108"/>
      <c r="H61" s="109"/>
      <c r="I61" s="37"/>
      <c r="J61" s="171"/>
      <c r="K61" s="110">
        <v>10192</v>
      </c>
      <c r="L61" s="171">
        <v>1500</v>
      </c>
      <c r="M61" s="171">
        <v>174</v>
      </c>
      <c r="N61" s="171"/>
      <c r="O61" s="171">
        <v>126514</v>
      </c>
      <c r="P61" s="171"/>
      <c r="Q61" s="110">
        <v>25869</v>
      </c>
      <c r="R61" s="9" t="s">
        <v>708</v>
      </c>
      <c r="S61" s="105"/>
      <c r="T61" s="106"/>
      <c r="U61" s="107" t="s">
        <v>179</v>
      </c>
      <c r="V61" s="108" t="s">
        <v>180</v>
      </c>
      <c r="W61" s="108"/>
      <c r="X61" s="108"/>
      <c r="Y61" s="109"/>
      <c r="Z61" s="171"/>
      <c r="AA61" s="171"/>
      <c r="AB61" s="171">
        <v>343074</v>
      </c>
      <c r="AC61" s="171"/>
      <c r="AD61" s="110"/>
      <c r="AE61" s="110"/>
      <c r="AF61" s="110"/>
      <c r="AG61" s="110"/>
      <c r="AH61" s="241">
        <f>SUM(I61:Q61,Z61:AG61)</f>
        <v>507323</v>
      </c>
      <c r="AI61" s="9" t="s">
        <v>715</v>
      </c>
      <c r="AJ61" s="105"/>
      <c r="AK61" s="106"/>
      <c r="AL61" s="107" t="s">
        <v>179</v>
      </c>
      <c r="AM61" s="108" t="s">
        <v>180</v>
      </c>
      <c r="AN61" s="108"/>
      <c r="AO61" s="108"/>
      <c r="AP61" s="109"/>
      <c r="AQ61" s="110"/>
      <c r="AR61" s="171"/>
      <c r="AS61" s="110"/>
      <c r="AT61" s="110">
        <v>1300</v>
      </c>
      <c r="AU61" s="110"/>
      <c r="AV61" s="110"/>
      <c r="AW61" s="110"/>
      <c r="AX61" s="110"/>
      <c r="AY61" s="110"/>
      <c r="AZ61" s="9" t="s">
        <v>722</v>
      </c>
      <c r="BA61" s="105"/>
      <c r="BB61" s="106"/>
      <c r="BC61" s="107" t="s">
        <v>179</v>
      </c>
      <c r="BD61" s="108" t="s">
        <v>180</v>
      </c>
      <c r="BE61" s="108"/>
      <c r="BF61" s="108"/>
      <c r="BG61" s="108"/>
      <c r="BH61" s="110"/>
      <c r="BI61" s="246"/>
      <c r="BJ61" s="241">
        <f t="shared" si="48"/>
        <v>1300</v>
      </c>
      <c r="BK61" s="110">
        <f>SUM(AH61,BJ61)</f>
        <v>508623</v>
      </c>
    </row>
    <row r="62" spans="1:63" s="111" customFormat="1" ht="15" thickBot="1">
      <c r="A62" s="9" t="s">
        <v>184</v>
      </c>
      <c r="B62" s="105"/>
      <c r="C62" s="106"/>
      <c r="D62" s="107" t="s">
        <v>182</v>
      </c>
      <c r="E62" s="108" t="s">
        <v>183</v>
      </c>
      <c r="F62" s="112"/>
      <c r="G62" s="108"/>
      <c r="H62" s="109"/>
      <c r="I62" s="37"/>
      <c r="J62" s="171"/>
      <c r="K62" s="110"/>
      <c r="L62" s="171"/>
      <c r="M62" s="171"/>
      <c r="N62" s="171"/>
      <c r="O62" s="171"/>
      <c r="P62" s="171"/>
      <c r="Q62" s="110"/>
      <c r="R62" s="9" t="s">
        <v>714</v>
      </c>
      <c r="S62" s="105"/>
      <c r="T62" s="106"/>
      <c r="U62" s="107" t="s">
        <v>182</v>
      </c>
      <c r="V62" s="108" t="s">
        <v>183</v>
      </c>
      <c r="W62" s="112"/>
      <c r="X62" s="108"/>
      <c r="Y62" s="109"/>
      <c r="Z62" s="171"/>
      <c r="AA62" s="171"/>
      <c r="AB62" s="171">
        <v>5000</v>
      </c>
      <c r="AC62" s="171"/>
      <c r="AD62" s="110"/>
      <c r="AE62" s="110"/>
      <c r="AF62" s="110"/>
      <c r="AG62" s="110"/>
      <c r="AH62" s="241">
        <f t="shared" si="50"/>
        <v>5000</v>
      </c>
      <c r="AI62" s="9" t="s">
        <v>721</v>
      </c>
      <c r="AJ62" s="105"/>
      <c r="AK62" s="106"/>
      <c r="AL62" s="107" t="s">
        <v>182</v>
      </c>
      <c r="AM62" s="108" t="s">
        <v>183</v>
      </c>
      <c r="AN62" s="112"/>
      <c r="AO62" s="108"/>
      <c r="AP62" s="109"/>
      <c r="AQ62" s="110"/>
      <c r="AR62" s="171"/>
      <c r="AS62" s="110"/>
      <c r="AT62" s="110"/>
      <c r="AU62" s="110"/>
      <c r="AV62" s="110"/>
      <c r="AW62" s="110"/>
      <c r="AX62" s="110"/>
      <c r="AY62" s="110"/>
      <c r="AZ62" s="9" t="s">
        <v>728</v>
      </c>
      <c r="BA62" s="105"/>
      <c r="BB62" s="106"/>
      <c r="BC62" s="107" t="s">
        <v>182</v>
      </c>
      <c r="BD62" s="108" t="s">
        <v>183</v>
      </c>
      <c r="BE62" s="112"/>
      <c r="BF62" s="108"/>
      <c r="BG62" s="108"/>
      <c r="BH62" s="110"/>
      <c r="BI62" s="246"/>
      <c r="BJ62" s="241">
        <f t="shared" si="48"/>
        <v>0</v>
      </c>
      <c r="BK62" s="110">
        <f t="shared" si="49"/>
        <v>5000</v>
      </c>
    </row>
    <row r="63" spans="1:63" s="111" customFormat="1" ht="15" thickBot="1">
      <c r="A63" s="9" t="s">
        <v>187</v>
      </c>
      <c r="B63" s="105"/>
      <c r="C63" s="106"/>
      <c r="D63" s="107" t="s">
        <v>185</v>
      </c>
      <c r="E63" s="113" t="s">
        <v>186</v>
      </c>
      <c r="F63" s="114"/>
      <c r="G63" s="113"/>
      <c r="H63" s="115"/>
      <c r="I63" s="37">
        <v>7248</v>
      </c>
      <c r="J63" s="171"/>
      <c r="K63" s="116"/>
      <c r="L63" s="171"/>
      <c r="M63" s="171"/>
      <c r="N63" s="171"/>
      <c r="O63" s="171"/>
      <c r="P63" s="171"/>
      <c r="Q63" s="116"/>
      <c r="R63" s="9" t="s">
        <v>720</v>
      </c>
      <c r="S63" s="105"/>
      <c r="T63" s="106"/>
      <c r="U63" s="107" t="s">
        <v>185</v>
      </c>
      <c r="V63" s="113" t="s">
        <v>186</v>
      </c>
      <c r="W63" s="114"/>
      <c r="X63" s="113"/>
      <c r="Y63" s="115"/>
      <c r="Z63" s="171"/>
      <c r="AA63" s="171"/>
      <c r="AB63" s="171">
        <v>13801</v>
      </c>
      <c r="AC63" s="171"/>
      <c r="AD63" s="116">
        <v>32519</v>
      </c>
      <c r="AE63" s="116"/>
      <c r="AF63" s="116">
        <v>150</v>
      </c>
      <c r="AG63" s="116"/>
      <c r="AH63" s="241">
        <f t="shared" si="50"/>
        <v>53718</v>
      </c>
      <c r="AI63" s="9" t="s">
        <v>727</v>
      </c>
      <c r="AJ63" s="105"/>
      <c r="AK63" s="106"/>
      <c r="AL63" s="107" t="s">
        <v>185</v>
      </c>
      <c r="AM63" s="113" t="s">
        <v>186</v>
      </c>
      <c r="AN63" s="114"/>
      <c r="AO63" s="113"/>
      <c r="AP63" s="115"/>
      <c r="AQ63" s="116">
        <v>80882</v>
      </c>
      <c r="AR63" s="171"/>
      <c r="AS63" s="116">
        <v>67918</v>
      </c>
      <c r="AT63" s="116"/>
      <c r="AU63" s="116"/>
      <c r="AV63" s="116">
        <v>10556</v>
      </c>
      <c r="AW63" s="116"/>
      <c r="AX63" s="116"/>
      <c r="AY63" s="116"/>
      <c r="AZ63" s="9" t="s">
        <v>734</v>
      </c>
      <c r="BA63" s="105"/>
      <c r="BB63" s="106"/>
      <c r="BC63" s="107" t="s">
        <v>185</v>
      </c>
      <c r="BD63" s="113" t="s">
        <v>186</v>
      </c>
      <c r="BE63" s="114"/>
      <c r="BF63" s="113"/>
      <c r="BG63" s="113"/>
      <c r="BH63" s="116"/>
      <c r="BI63" s="247"/>
      <c r="BJ63" s="241">
        <f t="shared" si="48"/>
        <v>159356</v>
      </c>
      <c r="BK63" s="116">
        <f t="shared" si="49"/>
        <v>213074</v>
      </c>
    </row>
    <row r="64" spans="1:63" s="111" customFormat="1" ht="15" thickBot="1">
      <c r="A64" s="9" t="s">
        <v>190</v>
      </c>
      <c r="B64" s="105"/>
      <c r="C64" s="106"/>
      <c r="D64" s="107" t="s">
        <v>188</v>
      </c>
      <c r="E64" s="108" t="s">
        <v>189</v>
      </c>
      <c r="F64" s="112"/>
      <c r="G64" s="108"/>
      <c r="H64" s="109"/>
      <c r="I64" s="37"/>
      <c r="J64" s="171"/>
      <c r="K64" s="110"/>
      <c r="L64" s="171"/>
      <c r="M64" s="171"/>
      <c r="N64" s="171"/>
      <c r="O64" s="171"/>
      <c r="P64" s="171"/>
      <c r="Q64" s="110"/>
      <c r="R64" s="9" t="s">
        <v>726</v>
      </c>
      <c r="S64" s="105"/>
      <c r="T64" s="106"/>
      <c r="U64" s="107" t="s">
        <v>188</v>
      </c>
      <c r="V64" s="108" t="s">
        <v>189</v>
      </c>
      <c r="W64" s="112"/>
      <c r="X64" s="108"/>
      <c r="Y64" s="109"/>
      <c r="Z64" s="171"/>
      <c r="AA64" s="171"/>
      <c r="AB64" s="171">
        <v>7468</v>
      </c>
      <c r="AC64" s="171"/>
      <c r="AD64" s="110"/>
      <c r="AE64" s="110"/>
      <c r="AF64" s="110"/>
      <c r="AG64" s="110"/>
      <c r="AH64" s="241">
        <f t="shared" si="50"/>
        <v>7468</v>
      </c>
      <c r="AI64" s="9" t="s">
        <v>733</v>
      </c>
      <c r="AJ64" s="105"/>
      <c r="AK64" s="106"/>
      <c r="AL64" s="107" t="s">
        <v>188</v>
      </c>
      <c r="AM64" s="108" t="s">
        <v>189</v>
      </c>
      <c r="AN64" s="112"/>
      <c r="AO64" s="108"/>
      <c r="AP64" s="109"/>
      <c r="AQ64" s="110"/>
      <c r="AR64" s="171"/>
      <c r="AS64" s="110"/>
      <c r="AT64" s="110"/>
      <c r="AU64" s="110"/>
      <c r="AV64" s="110"/>
      <c r="AW64" s="110"/>
      <c r="AX64" s="110"/>
      <c r="AY64" s="110"/>
      <c r="AZ64" s="9" t="s">
        <v>740</v>
      </c>
      <c r="BA64" s="105"/>
      <c r="BB64" s="106"/>
      <c r="BC64" s="107" t="s">
        <v>188</v>
      </c>
      <c r="BD64" s="108" t="s">
        <v>189</v>
      </c>
      <c r="BE64" s="112"/>
      <c r="BF64" s="108"/>
      <c r="BG64" s="108"/>
      <c r="BH64" s="110"/>
      <c r="BI64" s="246"/>
      <c r="BJ64" s="241">
        <f t="shared" si="48"/>
        <v>0</v>
      </c>
      <c r="BK64" s="110">
        <f t="shared" si="49"/>
        <v>7468</v>
      </c>
    </row>
    <row r="65" spans="1:63" s="111" customFormat="1" ht="15" thickBot="1">
      <c r="A65" s="9" t="s">
        <v>193</v>
      </c>
      <c r="B65" s="105"/>
      <c r="C65" s="106"/>
      <c r="D65" s="107" t="s">
        <v>191</v>
      </c>
      <c r="E65" s="108" t="s">
        <v>192</v>
      </c>
      <c r="F65" s="112"/>
      <c r="G65" s="108"/>
      <c r="H65" s="109"/>
      <c r="I65" s="37"/>
      <c r="J65" s="171"/>
      <c r="K65" s="110"/>
      <c r="L65" s="171"/>
      <c r="M65" s="171"/>
      <c r="N65" s="171"/>
      <c r="O65" s="171"/>
      <c r="P65" s="171"/>
      <c r="Q65" s="110"/>
      <c r="R65" s="9" t="s">
        <v>732</v>
      </c>
      <c r="S65" s="105"/>
      <c r="T65" s="106"/>
      <c r="U65" s="107" t="s">
        <v>191</v>
      </c>
      <c r="V65" s="108" t="s">
        <v>192</v>
      </c>
      <c r="W65" s="112"/>
      <c r="X65" s="108"/>
      <c r="Y65" s="109"/>
      <c r="Z65" s="171"/>
      <c r="AA65" s="171"/>
      <c r="AB65" s="171">
        <v>3664</v>
      </c>
      <c r="AC65" s="171"/>
      <c r="AD65" s="110"/>
      <c r="AE65" s="110"/>
      <c r="AF65" s="110"/>
      <c r="AG65" s="110"/>
      <c r="AH65" s="241">
        <f t="shared" si="50"/>
        <v>3664</v>
      </c>
      <c r="AI65" s="9" t="s">
        <v>739</v>
      </c>
      <c r="AJ65" s="105"/>
      <c r="AK65" s="106"/>
      <c r="AL65" s="107" t="s">
        <v>191</v>
      </c>
      <c r="AM65" s="108" t="s">
        <v>192</v>
      </c>
      <c r="AN65" s="112"/>
      <c r="AO65" s="108"/>
      <c r="AP65" s="109"/>
      <c r="AQ65" s="110"/>
      <c r="AR65" s="171"/>
      <c r="AS65" s="110"/>
      <c r="AT65" s="110"/>
      <c r="AU65" s="110"/>
      <c r="AV65" s="110"/>
      <c r="AW65" s="110"/>
      <c r="AX65" s="110"/>
      <c r="AY65" s="110"/>
      <c r="AZ65" s="9" t="s">
        <v>746</v>
      </c>
      <c r="BA65" s="105"/>
      <c r="BB65" s="106"/>
      <c r="BC65" s="107" t="s">
        <v>191</v>
      </c>
      <c r="BD65" s="108" t="s">
        <v>192</v>
      </c>
      <c r="BE65" s="112"/>
      <c r="BF65" s="108"/>
      <c r="BG65" s="108"/>
      <c r="BH65" s="110"/>
      <c r="BI65" s="246"/>
      <c r="BJ65" s="241">
        <f t="shared" si="48"/>
        <v>0</v>
      </c>
      <c r="BK65" s="110">
        <f t="shared" si="49"/>
        <v>3664</v>
      </c>
    </row>
    <row r="66" spans="1:63" s="91" customFormat="1" ht="16.5" thickBot="1">
      <c r="A66" s="9" t="s">
        <v>195</v>
      </c>
      <c r="B66" s="88" t="s">
        <v>107</v>
      </c>
      <c r="C66" s="89" t="s">
        <v>194</v>
      </c>
      <c r="D66" s="117"/>
      <c r="E66" s="117"/>
      <c r="F66" s="89"/>
      <c r="G66" s="89"/>
      <c r="H66" s="89"/>
      <c r="I66" s="90">
        <f>SUM(I67:I69)</f>
        <v>1239441</v>
      </c>
      <c r="J66" s="90">
        <f aca="true" t="shared" si="54" ref="J66:Q66">SUM(J67:J69)</f>
        <v>122668</v>
      </c>
      <c r="K66" s="90">
        <f t="shared" si="54"/>
        <v>0</v>
      </c>
      <c r="L66" s="90">
        <f t="shared" si="54"/>
        <v>919</v>
      </c>
      <c r="M66" s="90">
        <f t="shared" si="54"/>
        <v>5546</v>
      </c>
      <c r="N66" s="90">
        <f t="shared" si="54"/>
        <v>1988</v>
      </c>
      <c r="O66" s="90">
        <f t="shared" si="54"/>
        <v>1746</v>
      </c>
      <c r="P66" s="90">
        <f t="shared" si="54"/>
        <v>1023228</v>
      </c>
      <c r="Q66" s="90">
        <f t="shared" si="54"/>
        <v>0</v>
      </c>
      <c r="R66" s="9" t="s">
        <v>738</v>
      </c>
      <c r="S66" s="88" t="s">
        <v>107</v>
      </c>
      <c r="T66" s="89" t="s">
        <v>194</v>
      </c>
      <c r="U66" s="117"/>
      <c r="V66" s="117"/>
      <c r="W66" s="89"/>
      <c r="X66" s="89"/>
      <c r="Y66" s="89"/>
      <c r="Z66" s="90">
        <f>SUM(Z67:Z69)</f>
        <v>17269</v>
      </c>
      <c r="AA66" s="90">
        <f>SUM(AA67:AA69)</f>
        <v>10051</v>
      </c>
      <c r="AB66" s="90">
        <f aca="true" t="shared" si="55" ref="AB66:AG66">SUM(AB67:AB69)</f>
        <v>21692</v>
      </c>
      <c r="AC66" s="90">
        <f t="shared" si="55"/>
        <v>48277</v>
      </c>
      <c r="AD66" s="90">
        <f>SUM(AD67:AD69)</f>
        <v>0</v>
      </c>
      <c r="AE66" s="90">
        <f>SUM(AE67:AE69)</f>
        <v>0</v>
      </c>
      <c r="AF66" s="90">
        <f>SUM(AF67:AF69)</f>
        <v>0</v>
      </c>
      <c r="AG66" s="90">
        <f t="shared" si="55"/>
        <v>0</v>
      </c>
      <c r="AH66" s="241">
        <f t="shared" si="50"/>
        <v>2492825</v>
      </c>
      <c r="AI66" s="9" t="s">
        <v>745</v>
      </c>
      <c r="AJ66" s="88" t="s">
        <v>107</v>
      </c>
      <c r="AK66" s="89" t="s">
        <v>194</v>
      </c>
      <c r="AL66" s="117"/>
      <c r="AM66" s="117"/>
      <c r="AN66" s="89"/>
      <c r="AO66" s="89"/>
      <c r="AP66" s="89"/>
      <c r="AQ66" s="90">
        <f aca="true" t="shared" si="56" ref="AQ66:AY66">SUM(AQ67:AQ69)</f>
        <v>5000</v>
      </c>
      <c r="AR66" s="90">
        <f t="shared" si="56"/>
        <v>1777</v>
      </c>
      <c r="AS66" s="90">
        <f t="shared" si="56"/>
        <v>2521</v>
      </c>
      <c r="AT66" s="90">
        <f t="shared" si="56"/>
        <v>0</v>
      </c>
      <c r="AU66" s="90">
        <f t="shared" si="56"/>
        <v>0</v>
      </c>
      <c r="AV66" s="90">
        <f t="shared" si="56"/>
        <v>0</v>
      </c>
      <c r="AW66" s="90">
        <f t="shared" si="56"/>
        <v>2000</v>
      </c>
      <c r="AX66" s="90">
        <f t="shared" si="56"/>
        <v>1000</v>
      </c>
      <c r="AY66" s="90">
        <f t="shared" si="56"/>
        <v>0</v>
      </c>
      <c r="AZ66" s="9" t="s">
        <v>752</v>
      </c>
      <c r="BA66" s="88" t="s">
        <v>107</v>
      </c>
      <c r="BB66" s="89" t="s">
        <v>194</v>
      </c>
      <c r="BC66" s="117"/>
      <c r="BD66" s="117"/>
      <c r="BE66" s="89"/>
      <c r="BF66" s="89"/>
      <c r="BG66" s="89"/>
      <c r="BH66" s="211">
        <f>SUM(BH67:BH69)</f>
        <v>0</v>
      </c>
      <c r="BI66" s="242">
        <f>SUM(BI67:BI69)</f>
        <v>0</v>
      </c>
      <c r="BJ66" s="241">
        <f t="shared" si="48"/>
        <v>12298</v>
      </c>
      <c r="BK66" s="90">
        <f t="shared" si="49"/>
        <v>2505123</v>
      </c>
    </row>
    <row r="67" spans="1:63" s="91" customFormat="1" ht="16.5" thickBot="1">
      <c r="A67" s="9" t="s">
        <v>197</v>
      </c>
      <c r="B67" s="92"/>
      <c r="C67" s="93" t="s">
        <v>110</v>
      </c>
      <c r="D67" s="94" t="s">
        <v>196</v>
      </c>
      <c r="E67" s="94"/>
      <c r="F67" s="94"/>
      <c r="G67" s="94"/>
      <c r="H67" s="95"/>
      <c r="I67" s="96">
        <v>526101</v>
      </c>
      <c r="J67" s="96">
        <v>81778</v>
      </c>
      <c r="K67" s="96"/>
      <c r="L67" s="96">
        <v>919</v>
      </c>
      <c r="M67" s="96">
        <v>5546</v>
      </c>
      <c r="N67" s="96">
        <v>1988</v>
      </c>
      <c r="O67" s="96">
        <v>1746</v>
      </c>
      <c r="P67" s="175">
        <v>53934</v>
      </c>
      <c r="Q67" s="96"/>
      <c r="R67" s="9" t="s">
        <v>744</v>
      </c>
      <c r="S67" s="92"/>
      <c r="T67" s="93" t="s">
        <v>110</v>
      </c>
      <c r="U67" s="94" t="s">
        <v>196</v>
      </c>
      <c r="V67" s="94"/>
      <c r="W67" s="94"/>
      <c r="X67" s="94"/>
      <c r="Y67" s="95"/>
      <c r="Z67" s="96">
        <v>17269</v>
      </c>
      <c r="AA67" s="175">
        <v>10051</v>
      </c>
      <c r="AB67" s="96">
        <v>21674</v>
      </c>
      <c r="AC67" s="96">
        <v>14227</v>
      </c>
      <c r="AD67" s="96"/>
      <c r="AE67" s="96"/>
      <c r="AF67" s="96"/>
      <c r="AG67" s="96"/>
      <c r="AH67" s="241">
        <f t="shared" si="50"/>
        <v>735233</v>
      </c>
      <c r="AI67" s="9" t="s">
        <v>751</v>
      </c>
      <c r="AJ67" s="92"/>
      <c r="AK67" s="93" t="s">
        <v>110</v>
      </c>
      <c r="AL67" s="94" t="s">
        <v>196</v>
      </c>
      <c r="AM67" s="94"/>
      <c r="AN67" s="94"/>
      <c r="AO67" s="94"/>
      <c r="AP67" s="95"/>
      <c r="AQ67" s="96"/>
      <c r="AR67" s="175">
        <v>1777</v>
      </c>
      <c r="AS67" s="96"/>
      <c r="AT67" s="96"/>
      <c r="AU67" s="96"/>
      <c r="AV67" s="96"/>
      <c r="AW67" s="96"/>
      <c r="AX67" s="96"/>
      <c r="AY67" s="96"/>
      <c r="AZ67" s="9" t="s">
        <v>758</v>
      </c>
      <c r="BA67" s="92"/>
      <c r="BB67" s="93" t="s">
        <v>110</v>
      </c>
      <c r="BC67" s="94" t="s">
        <v>196</v>
      </c>
      <c r="BD67" s="94"/>
      <c r="BE67" s="94"/>
      <c r="BF67" s="94"/>
      <c r="BG67" s="94"/>
      <c r="BH67" s="212"/>
      <c r="BI67" s="243"/>
      <c r="BJ67" s="241">
        <f t="shared" si="48"/>
        <v>1777</v>
      </c>
      <c r="BK67" s="96">
        <f>SUM(AH67,BJ67)</f>
        <v>737010</v>
      </c>
    </row>
    <row r="68" spans="1:63" s="91" customFormat="1" ht="16.5" thickBot="1">
      <c r="A68" s="9" t="s">
        <v>199</v>
      </c>
      <c r="B68" s="92"/>
      <c r="C68" s="93" t="s">
        <v>119</v>
      </c>
      <c r="D68" s="97" t="s">
        <v>198</v>
      </c>
      <c r="E68" s="97"/>
      <c r="F68" s="97"/>
      <c r="G68" s="97"/>
      <c r="H68" s="99"/>
      <c r="I68" s="100">
        <v>237464</v>
      </c>
      <c r="J68" s="100">
        <v>12118</v>
      </c>
      <c r="K68" s="100"/>
      <c r="L68" s="100">
        <v>0</v>
      </c>
      <c r="M68" s="171"/>
      <c r="N68" s="171"/>
      <c r="O68" s="171"/>
      <c r="P68" s="175">
        <v>919473</v>
      </c>
      <c r="Q68" s="100"/>
      <c r="R68" s="9" t="s">
        <v>750</v>
      </c>
      <c r="S68" s="92"/>
      <c r="T68" s="93" t="s">
        <v>119</v>
      </c>
      <c r="U68" s="97" t="s">
        <v>198</v>
      </c>
      <c r="V68" s="97"/>
      <c r="W68" s="97"/>
      <c r="X68" s="97"/>
      <c r="Y68" s="99"/>
      <c r="Z68" s="100"/>
      <c r="AA68" s="175"/>
      <c r="AB68" s="100"/>
      <c r="AC68" s="100"/>
      <c r="AD68" s="100"/>
      <c r="AE68" s="100"/>
      <c r="AF68" s="100"/>
      <c r="AG68" s="100"/>
      <c r="AH68" s="241">
        <f t="shared" si="50"/>
        <v>1169055</v>
      </c>
      <c r="AI68" s="9" t="s">
        <v>757</v>
      </c>
      <c r="AJ68" s="92"/>
      <c r="AK68" s="93" t="s">
        <v>119</v>
      </c>
      <c r="AL68" s="97" t="s">
        <v>198</v>
      </c>
      <c r="AM68" s="97"/>
      <c r="AN68" s="97"/>
      <c r="AO68" s="97"/>
      <c r="AP68" s="99"/>
      <c r="AQ68" s="100"/>
      <c r="AR68" s="175"/>
      <c r="AS68" s="100"/>
      <c r="AT68" s="100"/>
      <c r="AU68" s="100"/>
      <c r="AV68" s="100"/>
      <c r="AW68" s="100"/>
      <c r="AX68" s="100"/>
      <c r="AY68" s="100"/>
      <c r="AZ68" s="9" t="s">
        <v>764</v>
      </c>
      <c r="BA68" s="92"/>
      <c r="BB68" s="93" t="s">
        <v>119</v>
      </c>
      <c r="BC68" s="97" t="s">
        <v>198</v>
      </c>
      <c r="BD68" s="97"/>
      <c r="BE68" s="97"/>
      <c r="BF68" s="97"/>
      <c r="BG68" s="97"/>
      <c r="BH68" s="213"/>
      <c r="BI68" s="244"/>
      <c r="BJ68" s="241">
        <f t="shared" si="48"/>
        <v>0</v>
      </c>
      <c r="BK68" s="100">
        <f t="shared" si="49"/>
        <v>1169055</v>
      </c>
    </row>
    <row r="69" spans="1:63" s="91" customFormat="1" ht="16.5" thickBot="1">
      <c r="A69" s="9" t="s">
        <v>201</v>
      </c>
      <c r="B69" s="92"/>
      <c r="C69" s="93" t="s">
        <v>127</v>
      </c>
      <c r="D69" s="97" t="s">
        <v>200</v>
      </c>
      <c r="E69" s="98"/>
      <c r="F69" s="97"/>
      <c r="G69" s="97"/>
      <c r="H69" s="99"/>
      <c r="I69" s="100">
        <f aca="true" t="shared" si="57" ref="I69:Q69">SUM(I70:I73)</f>
        <v>475876</v>
      </c>
      <c r="J69" s="100">
        <f t="shared" si="57"/>
        <v>28772</v>
      </c>
      <c r="K69" s="100">
        <f t="shared" si="57"/>
        <v>0</v>
      </c>
      <c r="L69" s="100">
        <f t="shared" si="57"/>
        <v>0</v>
      </c>
      <c r="M69" s="100">
        <f t="shared" si="57"/>
        <v>0</v>
      </c>
      <c r="N69" s="100">
        <f t="shared" si="57"/>
        <v>0</v>
      </c>
      <c r="O69" s="100">
        <f t="shared" si="57"/>
        <v>0</v>
      </c>
      <c r="P69" s="100">
        <f t="shared" si="57"/>
        <v>49821</v>
      </c>
      <c r="Q69" s="100">
        <f t="shared" si="57"/>
        <v>0</v>
      </c>
      <c r="R69" s="9" t="s">
        <v>756</v>
      </c>
      <c r="S69" s="92"/>
      <c r="T69" s="93" t="s">
        <v>127</v>
      </c>
      <c r="U69" s="97" t="s">
        <v>200</v>
      </c>
      <c r="V69" s="98"/>
      <c r="W69" s="97"/>
      <c r="X69" s="97"/>
      <c r="Y69" s="99"/>
      <c r="Z69" s="100">
        <f>SUM(Z70:Z73)</f>
        <v>0</v>
      </c>
      <c r="AA69" s="100">
        <f>SUM(AA70:AA73)</f>
        <v>0</v>
      </c>
      <c r="AB69" s="100">
        <f aca="true" t="shared" si="58" ref="AB69:AG69">SUM(AB70:AB73)</f>
        <v>18</v>
      </c>
      <c r="AC69" s="100">
        <f t="shared" si="58"/>
        <v>34050</v>
      </c>
      <c r="AD69" s="100">
        <f>SUM(AD70:AD73)</f>
        <v>0</v>
      </c>
      <c r="AE69" s="100">
        <f>SUM(AE70:AE73)</f>
        <v>0</v>
      </c>
      <c r="AF69" s="100">
        <f>SUM(AF70:AF73)</f>
        <v>0</v>
      </c>
      <c r="AG69" s="100">
        <f t="shared" si="58"/>
        <v>0</v>
      </c>
      <c r="AH69" s="241">
        <f t="shared" si="50"/>
        <v>588537</v>
      </c>
      <c r="AI69" s="9" t="s">
        <v>763</v>
      </c>
      <c r="AJ69" s="92"/>
      <c r="AK69" s="93" t="s">
        <v>127</v>
      </c>
      <c r="AL69" s="97" t="s">
        <v>200</v>
      </c>
      <c r="AM69" s="98"/>
      <c r="AN69" s="97"/>
      <c r="AO69" s="97"/>
      <c r="AP69" s="99"/>
      <c r="AQ69" s="100">
        <f aca="true" t="shared" si="59" ref="AQ69:AY69">SUM(AQ70:AQ73)</f>
        <v>5000</v>
      </c>
      <c r="AR69" s="100">
        <f t="shared" si="59"/>
        <v>0</v>
      </c>
      <c r="AS69" s="100">
        <f t="shared" si="59"/>
        <v>2521</v>
      </c>
      <c r="AT69" s="100">
        <f t="shared" si="59"/>
        <v>0</v>
      </c>
      <c r="AU69" s="100">
        <f t="shared" si="59"/>
        <v>0</v>
      </c>
      <c r="AV69" s="100">
        <f t="shared" si="59"/>
        <v>0</v>
      </c>
      <c r="AW69" s="100">
        <f t="shared" si="59"/>
        <v>2000</v>
      </c>
      <c r="AX69" s="100">
        <f t="shared" si="59"/>
        <v>1000</v>
      </c>
      <c r="AY69" s="100">
        <f t="shared" si="59"/>
        <v>0</v>
      </c>
      <c r="AZ69" s="9" t="s">
        <v>770</v>
      </c>
      <c r="BA69" s="92"/>
      <c r="BB69" s="93" t="s">
        <v>127</v>
      </c>
      <c r="BC69" s="97" t="s">
        <v>200</v>
      </c>
      <c r="BD69" s="98"/>
      <c r="BE69" s="97"/>
      <c r="BF69" s="97"/>
      <c r="BG69" s="97"/>
      <c r="BH69" s="213">
        <f>SUM(BH70:BH73)</f>
        <v>0</v>
      </c>
      <c r="BI69" s="244">
        <f>SUM(BI70:BI73)</f>
        <v>0</v>
      </c>
      <c r="BJ69" s="241">
        <f t="shared" si="48"/>
        <v>10521</v>
      </c>
      <c r="BK69" s="100">
        <f t="shared" si="49"/>
        <v>599058</v>
      </c>
    </row>
    <row r="70" spans="1:63" s="111" customFormat="1" ht="15" thickBot="1">
      <c r="A70" s="9" t="s">
        <v>204</v>
      </c>
      <c r="B70" s="105"/>
      <c r="C70" s="118"/>
      <c r="D70" s="107" t="s">
        <v>202</v>
      </c>
      <c r="E70" s="108" t="s">
        <v>203</v>
      </c>
      <c r="F70" s="108"/>
      <c r="G70" s="108"/>
      <c r="H70" s="109"/>
      <c r="I70" s="37"/>
      <c r="J70" s="171"/>
      <c r="K70" s="110"/>
      <c r="L70" s="171"/>
      <c r="M70" s="171"/>
      <c r="N70" s="171"/>
      <c r="O70" s="171"/>
      <c r="P70" s="171">
        <v>14450</v>
      </c>
      <c r="Q70" s="110"/>
      <c r="R70" s="9" t="s">
        <v>762</v>
      </c>
      <c r="S70" s="105"/>
      <c r="T70" s="118"/>
      <c r="U70" s="107" t="s">
        <v>202</v>
      </c>
      <c r="V70" s="108" t="s">
        <v>203</v>
      </c>
      <c r="W70" s="108"/>
      <c r="X70" s="108"/>
      <c r="Y70" s="109"/>
      <c r="Z70" s="171"/>
      <c r="AA70" s="171"/>
      <c r="AB70" s="171"/>
      <c r="AC70" s="171"/>
      <c r="AD70" s="110"/>
      <c r="AE70" s="110"/>
      <c r="AF70" s="110"/>
      <c r="AG70" s="110"/>
      <c r="AH70" s="241">
        <f t="shared" si="50"/>
        <v>14450</v>
      </c>
      <c r="AI70" s="9" t="s">
        <v>769</v>
      </c>
      <c r="AJ70" s="105"/>
      <c r="AK70" s="118"/>
      <c r="AL70" s="107" t="s">
        <v>202</v>
      </c>
      <c r="AM70" s="108" t="s">
        <v>203</v>
      </c>
      <c r="AN70" s="108"/>
      <c r="AO70" s="108"/>
      <c r="AP70" s="109"/>
      <c r="AQ70" s="110"/>
      <c r="AR70" s="171"/>
      <c r="AS70" s="110"/>
      <c r="AT70" s="110"/>
      <c r="AU70" s="110"/>
      <c r="AV70" s="110"/>
      <c r="AW70" s="110"/>
      <c r="AX70" s="110"/>
      <c r="AY70" s="110"/>
      <c r="AZ70" s="9" t="s">
        <v>776</v>
      </c>
      <c r="BA70" s="105"/>
      <c r="BB70" s="118"/>
      <c r="BC70" s="107" t="s">
        <v>202</v>
      </c>
      <c r="BD70" s="108" t="s">
        <v>203</v>
      </c>
      <c r="BE70" s="108"/>
      <c r="BF70" s="108"/>
      <c r="BG70" s="108"/>
      <c r="BH70" s="110"/>
      <c r="BI70" s="246"/>
      <c r="BJ70" s="241">
        <f t="shared" si="48"/>
        <v>0</v>
      </c>
      <c r="BK70" s="110">
        <f t="shared" si="49"/>
        <v>14450</v>
      </c>
    </row>
    <row r="71" spans="1:63" s="111" customFormat="1" ht="15" thickBot="1">
      <c r="A71" s="9" t="s">
        <v>207</v>
      </c>
      <c r="B71" s="105"/>
      <c r="C71" s="118"/>
      <c r="D71" s="107" t="s">
        <v>205</v>
      </c>
      <c r="E71" s="108" t="s">
        <v>206</v>
      </c>
      <c r="F71" s="108"/>
      <c r="G71" s="108"/>
      <c r="H71" s="109"/>
      <c r="I71" s="37"/>
      <c r="J71" s="171"/>
      <c r="K71" s="110"/>
      <c r="L71" s="171"/>
      <c r="M71" s="171"/>
      <c r="N71" s="171"/>
      <c r="O71" s="171"/>
      <c r="P71" s="171">
        <v>35371</v>
      </c>
      <c r="Q71" s="110"/>
      <c r="R71" s="9" t="s">
        <v>768</v>
      </c>
      <c r="S71" s="105"/>
      <c r="T71" s="118"/>
      <c r="U71" s="107" t="s">
        <v>205</v>
      </c>
      <c r="V71" s="108" t="s">
        <v>206</v>
      </c>
      <c r="W71" s="108"/>
      <c r="X71" s="108"/>
      <c r="Y71" s="109"/>
      <c r="Z71" s="171"/>
      <c r="AA71" s="171"/>
      <c r="AB71" s="171"/>
      <c r="AC71" s="171"/>
      <c r="AD71" s="110"/>
      <c r="AE71" s="110"/>
      <c r="AF71" s="110"/>
      <c r="AG71" s="110"/>
      <c r="AH71" s="241">
        <f t="shared" si="50"/>
        <v>35371</v>
      </c>
      <c r="AI71" s="9" t="s">
        <v>775</v>
      </c>
      <c r="AJ71" s="105"/>
      <c r="AK71" s="118"/>
      <c r="AL71" s="107" t="s">
        <v>205</v>
      </c>
      <c r="AM71" s="108" t="s">
        <v>206</v>
      </c>
      <c r="AN71" s="108"/>
      <c r="AO71" s="108"/>
      <c r="AP71" s="109"/>
      <c r="AQ71" s="110"/>
      <c r="AR71" s="171"/>
      <c r="AS71" s="110"/>
      <c r="AT71" s="110"/>
      <c r="AU71" s="110"/>
      <c r="AV71" s="110"/>
      <c r="AW71" s="110">
        <v>2000</v>
      </c>
      <c r="AX71" s="110"/>
      <c r="AY71" s="110"/>
      <c r="AZ71" s="9" t="s">
        <v>783</v>
      </c>
      <c r="BA71" s="105"/>
      <c r="BB71" s="118"/>
      <c r="BC71" s="107" t="s">
        <v>205</v>
      </c>
      <c r="BD71" s="108" t="s">
        <v>206</v>
      </c>
      <c r="BE71" s="108"/>
      <c r="BF71" s="108"/>
      <c r="BG71" s="108"/>
      <c r="BH71" s="110"/>
      <c r="BI71" s="246"/>
      <c r="BJ71" s="241">
        <f t="shared" si="48"/>
        <v>2000</v>
      </c>
      <c r="BK71" s="110">
        <f t="shared" si="49"/>
        <v>37371</v>
      </c>
    </row>
    <row r="72" spans="1:63" s="111" customFormat="1" ht="15" thickBot="1">
      <c r="A72" s="9" t="s">
        <v>210</v>
      </c>
      <c r="B72" s="105"/>
      <c r="C72" s="118"/>
      <c r="D72" s="107" t="s">
        <v>208</v>
      </c>
      <c r="E72" s="108" t="s">
        <v>209</v>
      </c>
      <c r="F72" s="112"/>
      <c r="G72" s="108"/>
      <c r="H72" s="109"/>
      <c r="I72" s="37"/>
      <c r="J72" s="171">
        <v>28772</v>
      </c>
      <c r="K72" s="110"/>
      <c r="L72" s="171"/>
      <c r="M72" s="171"/>
      <c r="N72" s="171"/>
      <c r="O72" s="171"/>
      <c r="P72" s="171"/>
      <c r="Q72" s="110"/>
      <c r="R72" s="9" t="s">
        <v>774</v>
      </c>
      <c r="S72" s="105"/>
      <c r="T72" s="118"/>
      <c r="U72" s="107" t="s">
        <v>208</v>
      </c>
      <c r="V72" s="108" t="s">
        <v>209</v>
      </c>
      <c r="W72" s="112"/>
      <c r="X72" s="108"/>
      <c r="Y72" s="109"/>
      <c r="Z72" s="171"/>
      <c r="AA72" s="171"/>
      <c r="AB72" s="171">
        <v>18</v>
      </c>
      <c r="AC72" s="171">
        <v>34050</v>
      </c>
      <c r="AD72" s="110"/>
      <c r="AE72" s="110"/>
      <c r="AF72" s="110"/>
      <c r="AG72" s="110"/>
      <c r="AH72" s="241">
        <f t="shared" si="50"/>
        <v>62840</v>
      </c>
      <c r="AI72" s="9" t="s">
        <v>782</v>
      </c>
      <c r="AJ72" s="105"/>
      <c r="AK72" s="118"/>
      <c r="AL72" s="107" t="s">
        <v>208</v>
      </c>
      <c r="AM72" s="108" t="s">
        <v>209</v>
      </c>
      <c r="AN72" s="112"/>
      <c r="AO72" s="108"/>
      <c r="AP72" s="109"/>
      <c r="AQ72" s="110">
        <v>5000</v>
      </c>
      <c r="AR72" s="171"/>
      <c r="AS72" s="110">
        <v>2521</v>
      </c>
      <c r="AT72" s="110"/>
      <c r="AU72" s="110"/>
      <c r="AV72" s="110"/>
      <c r="AW72" s="110"/>
      <c r="AX72" s="110">
        <v>1000</v>
      </c>
      <c r="AY72" s="110"/>
      <c r="AZ72" s="9" t="s">
        <v>789</v>
      </c>
      <c r="BA72" s="105"/>
      <c r="BB72" s="118"/>
      <c r="BC72" s="107" t="s">
        <v>208</v>
      </c>
      <c r="BD72" s="108" t="s">
        <v>209</v>
      </c>
      <c r="BE72" s="112"/>
      <c r="BF72" s="108"/>
      <c r="BG72" s="108"/>
      <c r="BH72" s="110"/>
      <c r="BI72" s="246"/>
      <c r="BJ72" s="241">
        <f t="shared" si="48"/>
        <v>8521</v>
      </c>
      <c r="BK72" s="110">
        <f t="shared" si="49"/>
        <v>71361</v>
      </c>
    </row>
    <row r="73" spans="1:63" s="111" customFormat="1" ht="15" thickBot="1">
      <c r="A73" s="9" t="s">
        <v>213</v>
      </c>
      <c r="B73" s="105"/>
      <c r="C73" s="118"/>
      <c r="D73" s="107" t="s">
        <v>211</v>
      </c>
      <c r="E73" s="108" t="s">
        <v>212</v>
      </c>
      <c r="F73" s="112"/>
      <c r="G73" s="108"/>
      <c r="H73" s="109"/>
      <c r="I73" s="37">
        <v>475876</v>
      </c>
      <c r="J73" s="171"/>
      <c r="K73" s="116"/>
      <c r="L73" s="171"/>
      <c r="M73" s="171"/>
      <c r="N73" s="171"/>
      <c r="O73" s="171"/>
      <c r="P73" s="171"/>
      <c r="Q73" s="116"/>
      <c r="R73" s="9" t="s">
        <v>781</v>
      </c>
      <c r="S73" s="105"/>
      <c r="T73" s="118"/>
      <c r="U73" s="107" t="s">
        <v>211</v>
      </c>
      <c r="V73" s="108" t="s">
        <v>212</v>
      </c>
      <c r="W73" s="112"/>
      <c r="X73" s="108"/>
      <c r="Y73" s="109"/>
      <c r="Z73" s="171"/>
      <c r="AA73" s="171"/>
      <c r="AB73" s="171"/>
      <c r="AC73" s="171"/>
      <c r="AD73" s="116"/>
      <c r="AE73" s="116"/>
      <c r="AF73" s="116"/>
      <c r="AG73" s="116"/>
      <c r="AH73" s="241">
        <f t="shared" si="50"/>
        <v>475876</v>
      </c>
      <c r="AI73" s="9" t="s">
        <v>788</v>
      </c>
      <c r="AJ73" s="105"/>
      <c r="AK73" s="118"/>
      <c r="AL73" s="107" t="s">
        <v>211</v>
      </c>
      <c r="AM73" s="108" t="s">
        <v>212</v>
      </c>
      <c r="AN73" s="112"/>
      <c r="AO73" s="108"/>
      <c r="AP73" s="109"/>
      <c r="AQ73" s="116"/>
      <c r="AR73" s="171"/>
      <c r="AS73" s="116"/>
      <c r="AT73" s="116"/>
      <c r="AU73" s="116"/>
      <c r="AV73" s="116"/>
      <c r="AW73" s="116"/>
      <c r="AX73" s="116"/>
      <c r="AY73" s="116"/>
      <c r="AZ73" s="9" t="s">
        <v>795</v>
      </c>
      <c r="BA73" s="105"/>
      <c r="BB73" s="118"/>
      <c r="BC73" s="107" t="s">
        <v>211</v>
      </c>
      <c r="BD73" s="108" t="s">
        <v>212</v>
      </c>
      <c r="BE73" s="112"/>
      <c r="BF73" s="108"/>
      <c r="BG73" s="108"/>
      <c r="BH73" s="116"/>
      <c r="BI73" s="247"/>
      <c r="BJ73" s="241">
        <f t="shared" si="48"/>
        <v>0</v>
      </c>
      <c r="BK73" s="116">
        <f t="shared" si="49"/>
        <v>475876</v>
      </c>
    </row>
    <row r="74" spans="1:63" s="122" customFormat="1" ht="30" customHeight="1" thickBot="1">
      <c r="A74" s="9" t="s">
        <v>215</v>
      </c>
      <c r="B74" s="119" t="s">
        <v>214</v>
      </c>
      <c r="C74" s="120"/>
      <c r="D74" s="121"/>
      <c r="E74" s="121"/>
      <c r="F74" s="121"/>
      <c r="G74" s="121"/>
      <c r="H74" s="121"/>
      <c r="I74" s="69">
        <f aca="true" t="shared" si="60" ref="I74:Q74">SUM(I54,I66)</f>
        <v>1253946</v>
      </c>
      <c r="J74" s="69">
        <f t="shared" si="60"/>
        <v>740471</v>
      </c>
      <c r="K74" s="69">
        <f t="shared" si="60"/>
        <v>10192</v>
      </c>
      <c r="L74" s="69">
        <f t="shared" si="60"/>
        <v>55659</v>
      </c>
      <c r="M74" s="69">
        <f t="shared" si="60"/>
        <v>458490</v>
      </c>
      <c r="N74" s="69">
        <f t="shared" si="60"/>
        <v>113771</v>
      </c>
      <c r="O74" s="69">
        <f t="shared" si="60"/>
        <v>248670</v>
      </c>
      <c r="P74" s="69">
        <f t="shared" si="60"/>
        <v>1180609</v>
      </c>
      <c r="Q74" s="69">
        <f t="shared" si="60"/>
        <v>25869</v>
      </c>
      <c r="R74" s="9" t="s">
        <v>787</v>
      </c>
      <c r="S74" s="119" t="s">
        <v>214</v>
      </c>
      <c r="T74" s="120"/>
      <c r="U74" s="121"/>
      <c r="V74" s="121"/>
      <c r="W74" s="121"/>
      <c r="X74" s="121"/>
      <c r="Y74" s="121"/>
      <c r="Z74" s="69">
        <f aca="true" t="shared" si="61" ref="Z74:AG74">SUM(Z54,Z66)</f>
        <v>54574</v>
      </c>
      <c r="AA74" s="69">
        <f t="shared" si="61"/>
        <v>112483</v>
      </c>
      <c r="AB74" s="69">
        <f t="shared" si="61"/>
        <v>991520</v>
      </c>
      <c r="AC74" s="69">
        <f t="shared" si="61"/>
        <v>51108</v>
      </c>
      <c r="AD74" s="69">
        <f t="shared" si="61"/>
        <v>32519</v>
      </c>
      <c r="AE74" s="69">
        <f t="shared" si="61"/>
        <v>23993</v>
      </c>
      <c r="AF74" s="69">
        <f t="shared" si="61"/>
        <v>18804</v>
      </c>
      <c r="AG74" s="69">
        <f t="shared" si="61"/>
        <v>3596</v>
      </c>
      <c r="AH74" s="241">
        <f t="shared" si="50"/>
        <v>5376274</v>
      </c>
      <c r="AI74" s="9" t="s">
        <v>794</v>
      </c>
      <c r="AJ74" s="119" t="s">
        <v>214</v>
      </c>
      <c r="AK74" s="120"/>
      <c r="AL74" s="121"/>
      <c r="AM74" s="121"/>
      <c r="AN74" s="121"/>
      <c r="AO74" s="121"/>
      <c r="AP74" s="121"/>
      <c r="AQ74" s="69">
        <f aca="true" t="shared" si="62" ref="AQ74:AY74">SUM(AQ54,AQ66)</f>
        <v>85882</v>
      </c>
      <c r="AR74" s="69">
        <f t="shared" si="62"/>
        <v>78409</v>
      </c>
      <c r="AS74" s="69">
        <f t="shared" si="62"/>
        <v>70439</v>
      </c>
      <c r="AT74" s="69">
        <f t="shared" si="62"/>
        <v>10142</v>
      </c>
      <c r="AU74" s="69">
        <f t="shared" si="62"/>
        <v>0</v>
      </c>
      <c r="AV74" s="69">
        <f t="shared" si="62"/>
        <v>10556</v>
      </c>
      <c r="AW74" s="69">
        <f t="shared" si="62"/>
        <v>5000</v>
      </c>
      <c r="AX74" s="69">
        <f t="shared" si="62"/>
        <v>3792</v>
      </c>
      <c r="AY74" s="69">
        <f t="shared" si="62"/>
        <v>4730</v>
      </c>
      <c r="AZ74" s="9" t="s">
        <v>801</v>
      </c>
      <c r="BA74" s="119" t="s">
        <v>214</v>
      </c>
      <c r="BB74" s="120"/>
      <c r="BC74" s="121"/>
      <c r="BD74" s="121"/>
      <c r="BE74" s="121"/>
      <c r="BF74" s="121"/>
      <c r="BG74" s="121"/>
      <c r="BH74" s="210">
        <f>SUM(BH54,BH66)</f>
        <v>6900</v>
      </c>
      <c r="BI74" s="248">
        <f>SUM(BI54,BI66)</f>
        <v>450</v>
      </c>
      <c r="BJ74" s="241">
        <f t="shared" si="48"/>
        <v>276300</v>
      </c>
      <c r="BK74" s="69">
        <f t="shared" si="49"/>
        <v>5652574</v>
      </c>
    </row>
    <row r="75" spans="1:63" s="91" customFormat="1" ht="16.5" thickBot="1">
      <c r="A75" s="9" t="s">
        <v>217</v>
      </c>
      <c r="B75" s="88" t="s">
        <v>135</v>
      </c>
      <c r="C75" s="89" t="s">
        <v>216</v>
      </c>
      <c r="D75" s="89"/>
      <c r="E75" s="89"/>
      <c r="F75" s="89"/>
      <c r="G75" s="89"/>
      <c r="H75" s="89"/>
      <c r="I75" s="90">
        <f>SUM(I76,I78)</f>
        <v>346966</v>
      </c>
      <c r="J75" s="90">
        <f aca="true" t="shared" si="63" ref="J75:Q75">SUM(J76,J78)</f>
        <v>0</v>
      </c>
      <c r="K75" s="90">
        <f t="shared" si="63"/>
        <v>0</v>
      </c>
      <c r="L75" s="90">
        <f t="shared" si="63"/>
        <v>0</v>
      </c>
      <c r="M75" s="90">
        <f t="shared" si="63"/>
        <v>0</v>
      </c>
      <c r="N75" s="90">
        <f t="shared" si="63"/>
        <v>0</v>
      </c>
      <c r="O75" s="90">
        <f t="shared" si="63"/>
        <v>0</v>
      </c>
      <c r="P75" s="90">
        <f t="shared" si="63"/>
        <v>0</v>
      </c>
      <c r="Q75" s="90">
        <f t="shared" si="63"/>
        <v>0</v>
      </c>
      <c r="R75" s="9" t="s">
        <v>793</v>
      </c>
      <c r="S75" s="88" t="s">
        <v>135</v>
      </c>
      <c r="T75" s="89" t="s">
        <v>216</v>
      </c>
      <c r="U75" s="89"/>
      <c r="V75" s="89"/>
      <c r="W75" s="89"/>
      <c r="X75" s="89"/>
      <c r="Y75" s="89"/>
      <c r="Z75" s="90">
        <f>SUM(Z76,Z78)</f>
        <v>0</v>
      </c>
      <c r="AA75" s="90">
        <f>SUM(AA76,AA78)</f>
        <v>0</v>
      </c>
      <c r="AB75" s="90">
        <f aca="true" t="shared" si="64" ref="AB75:AG75">SUM(AB76,AB78)</f>
        <v>0</v>
      </c>
      <c r="AC75" s="90">
        <f t="shared" si="64"/>
        <v>0</v>
      </c>
      <c r="AD75" s="90">
        <f t="shared" si="64"/>
        <v>0</v>
      </c>
      <c r="AE75" s="90">
        <f t="shared" si="64"/>
        <v>0</v>
      </c>
      <c r="AF75" s="90">
        <f t="shared" si="64"/>
        <v>0</v>
      </c>
      <c r="AG75" s="90">
        <f t="shared" si="64"/>
        <v>0</v>
      </c>
      <c r="AH75" s="241">
        <f t="shared" si="50"/>
        <v>346966</v>
      </c>
      <c r="AI75" s="9" t="s">
        <v>800</v>
      </c>
      <c r="AJ75" s="88" t="s">
        <v>135</v>
      </c>
      <c r="AK75" s="89" t="s">
        <v>216</v>
      </c>
      <c r="AL75" s="89"/>
      <c r="AM75" s="89"/>
      <c r="AN75" s="89"/>
      <c r="AO75" s="89"/>
      <c r="AP75" s="89"/>
      <c r="AQ75" s="90">
        <f>SUM(AQ76,AQ78)</f>
        <v>0</v>
      </c>
      <c r="AR75" s="90">
        <f>SUM(AR76,AR78)</f>
        <v>0</v>
      </c>
      <c r="AS75" s="90"/>
      <c r="AT75" s="90"/>
      <c r="AU75" s="90"/>
      <c r="AV75" s="90"/>
      <c r="AW75" s="90"/>
      <c r="AX75" s="90"/>
      <c r="AY75" s="90"/>
      <c r="AZ75" s="9" t="s">
        <v>807</v>
      </c>
      <c r="BA75" s="88" t="s">
        <v>135</v>
      </c>
      <c r="BB75" s="89" t="s">
        <v>216</v>
      </c>
      <c r="BC75" s="89"/>
      <c r="BD75" s="89"/>
      <c r="BE75" s="89"/>
      <c r="BF75" s="89"/>
      <c r="BG75" s="89"/>
      <c r="BH75" s="211"/>
      <c r="BI75" s="242"/>
      <c r="BJ75" s="241">
        <f t="shared" si="48"/>
        <v>0</v>
      </c>
      <c r="BK75" s="211">
        <f t="shared" si="49"/>
        <v>346966</v>
      </c>
    </row>
    <row r="76" spans="1:63" s="91" customFormat="1" ht="16.5" thickBot="1">
      <c r="A76" s="9" t="s">
        <v>219</v>
      </c>
      <c r="B76" s="92"/>
      <c r="C76" s="123" t="s">
        <v>138</v>
      </c>
      <c r="D76" s="124" t="s">
        <v>218</v>
      </c>
      <c r="E76" s="124"/>
      <c r="F76" s="124"/>
      <c r="G76" s="124"/>
      <c r="H76" s="125"/>
      <c r="I76" s="126">
        <f>SUM(I77)</f>
        <v>346966</v>
      </c>
      <c r="J76" s="126">
        <f aca="true" t="shared" si="65" ref="J76:Q76">SUM(J77)</f>
        <v>0</v>
      </c>
      <c r="K76" s="126">
        <f t="shared" si="65"/>
        <v>0</v>
      </c>
      <c r="L76" s="126">
        <f t="shared" si="65"/>
        <v>0</v>
      </c>
      <c r="M76" s="126">
        <f t="shared" si="65"/>
        <v>0</v>
      </c>
      <c r="N76" s="126">
        <f t="shared" si="65"/>
        <v>0</v>
      </c>
      <c r="O76" s="126">
        <f t="shared" si="65"/>
        <v>0</v>
      </c>
      <c r="P76" s="126">
        <f t="shared" si="65"/>
        <v>0</v>
      </c>
      <c r="Q76" s="126">
        <f t="shared" si="65"/>
        <v>0</v>
      </c>
      <c r="R76" s="9" t="s">
        <v>799</v>
      </c>
      <c r="S76" s="92"/>
      <c r="T76" s="123" t="s">
        <v>138</v>
      </c>
      <c r="U76" s="124" t="s">
        <v>218</v>
      </c>
      <c r="V76" s="124"/>
      <c r="W76" s="124"/>
      <c r="X76" s="124"/>
      <c r="Y76" s="125"/>
      <c r="Z76" s="126">
        <f aca="true" t="shared" si="66" ref="Z76:AG76">SUM(Z77)</f>
        <v>0</v>
      </c>
      <c r="AA76" s="126">
        <f t="shared" si="66"/>
        <v>0</v>
      </c>
      <c r="AB76" s="126">
        <f t="shared" si="66"/>
        <v>0</v>
      </c>
      <c r="AC76" s="126">
        <f t="shared" si="66"/>
        <v>0</v>
      </c>
      <c r="AD76" s="126">
        <f t="shared" si="66"/>
        <v>0</v>
      </c>
      <c r="AE76" s="126">
        <f t="shared" si="66"/>
        <v>0</v>
      </c>
      <c r="AF76" s="126">
        <f t="shared" si="66"/>
        <v>0</v>
      </c>
      <c r="AG76" s="126">
        <f t="shared" si="66"/>
        <v>0</v>
      </c>
      <c r="AH76" s="241">
        <f t="shared" si="50"/>
        <v>346966</v>
      </c>
      <c r="AI76" s="9" t="s">
        <v>806</v>
      </c>
      <c r="AJ76" s="92"/>
      <c r="AK76" s="123" t="s">
        <v>138</v>
      </c>
      <c r="AL76" s="124" t="s">
        <v>218</v>
      </c>
      <c r="AM76" s="124"/>
      <c r="AN76" s="124"/>
      <c r="AO76" s="124"/>
      <c r="AP76" s="125"/>
      <c r="AQ76" s="126"/>
      <c r="AR76" s="126"/>
      <c r="AS76" s="126"/>
      <c r="AT76" s="126"/>
      <c r="AU76" s="126"/>
      <c r="AV76" s="126"/>
      <c r="AW76" s="126"/>
      <c r="AX76" s="126"/>
      <c r="AY76" s="126"/>
      <c r="AZ76" s="9" t="s">
        <v>813</v>
      </c>
      <c r="BA76" s="92"/>
      <c r="BB76" s="123" t="s">
        <v>138</v>
      </c>
      <c r="BC76" s="124" t="s">
        <v>218</v>
      </c>
      <c r="BD76" s="124"/>
      <c r="BE76" s="124"/>
      <c r="BF76" s="124"/>
      <c r="BG76" s="124"/>
      <c r="BH76" s="215"/>
      <c r="BI76" s="249"/>
      <c r="BJ76" s="241">
        <f t="shared" si="48"/>
        <v>0</v>
      </c>
      <c r="BK76" s="215">
        <f t="shared" si="49"/>
        <v>346966</v>
      </c>
    </row>
    <row r="77" spans="1:63" s="39" customFormat="1" ht="15" customHeight="1" thickBot="1">
      <c r="A77" s="9" t="s">
        <v>221</v>
      </c>
      <c r="B77" s="32"/>
      <c r="C77" s="34"/>
      <c r="D77" s="127" t="s">
        <v>141</v>
      </c>
      <c r="E77" s="43" t="s">
        <v>220</v>
      </c>
      <c r="F77" s="43"/>
      <c r="G77" s="43"/>
      <c r="H77" s="43"/>
      <c r="I77" s="37">
        <v>346966</v>
      </c>
      <c r="J77" s="171"/>
      <c r="K77" s="171"/>
      <c r="L77" s="171"/>
      <c r="M77" s="171"/>
      <c r="N77" s="171"/>
      <c r="O77" s="171"/>
      <c r="P77" s="171"/>
      <c r="Q77" s="171"/>
      <c r="R77" s="9" t="s">
        <v>805</v>
      </c>
      <c r="S77" s="32"/>
      <c r="T77" s="34"/>
      <c r="U77" s="127" t="s">
        <v>141</v>
      </c>
      <c r="V77" s="43" t="s">
        <v>220</v>
      </c>
      <c r="W77" s="43"/>
      <c r="X77" s="43"/>
      <c r="Y77" s="173"/>
      <c r="Z77" s="171">
        <f>'[3]2. melléklet'!BD76+'[3]2. melléklet'!AR76</f>
        <v>0</v>
      </c>
      <c r="AA77" s="171"/>
      <c r="AB77" s="171">
        <f>'[3]3. melléklet'!I76+'[3]3. melléklet'!K76+'[3]3. melléklet'!L76+'[3]3. melléklet'!M76+'[3]2. melléklet'!I76+'[3]2. melléklet'!L76+'[3]2. melléklet'!M76+'[3]2. melléklet'!O76</f>
        <v>0</v>
      </c>
      <c r="AC77" s="171"/>
      <c r="AD77" s="171"/>
      <c r="AE77" s="171"/>
      <c r="AF77" s="171"/>
      <c r="AG77" s="171"/>
      <c r="AH77" s="241">
        <f t="shared" si="50"/>
        <v>346966</v>
      </c>
      <c r="AI77" s="9" t="s">
        <v>812</v>
      </c>
      <c r="AJ77" s="32"/>
      <c r="AK77" s="34"/>
      <c r="AL77" s="127" t="s">
        <v>141</v>
      </c>
      <c r="AM77" s="43" t="s">
        <v>220</v>
      </c>
      <c r="AN77" s="43"/>
      <c r="AO77" s="43"/>
      <c r="AP77" s="173"/>
      <c r="AQ77" s="171"/>
      <c r="AR77" s="171"/>
      <c r="AS77" s="171"/>
      <c r="AT77" s="171"/>
      <c r="AU77" s="171"/>
      <c r="AV77" s="171"/>
      <c r="AW77" s="171"/>
      <c r="AX77" s="171"/>
      <c r="AY77" s="171"/>
      <c r="AZ77" s="9" t="s">
        <v>338</v>
      </c>
      <c r="BA77" s="32"/>
      <c r="BB77" s="34"/>
      <c r="BC77" s="127" t="s">
        <v>141</v>
      </c>
      <c r="BD77" s="43" t="s">
        <v>220</v>
      </c>
      <c r="BE77" s="43"/>
      <c r="BF77" s="43"/>
      <c r="BG77" s="43"/>
      <c r="BH77" s="37"/>
      <c r="BI77" s="171"/>
      <c r="BJ77" s="241">
        <f t="shared" si="48"/>
        <v>0</v>
      </c>
      <c r="BK77" s="171">
        <f t="shared" si="49"/>
        <v>346966</v>
      </c>
    </row>
    <row r="78" spans="1:63" s="25" customFormat="1" ht="15" customHeight="1" thickBot="1">
      <c r="A78" s="9" t="s">
        <v>224</v>
      </c>
      <c r="B78" s="128"/>
      <c r="C78" s="129" t="s">
        <v>222</v>
      </c>
      <c r="D78" s="130" t="s">
        <v>223</v>
      </c>
      <c r="E78" s="131"/>
      <c r="F78" s="131"/>
      <c r="G78" s="131"/>
      <c r="H78" s="131"/>
      <c r="I78" s="132"/>
      <c r="J78" s="196"/>
      <c r="K78" s="196"/>
      <c r="L78" s="196"/>
      <c r="M78" s="196"/>
      <c r="N78" s="196"/>
      <c r="O78" s="196"/>
      <c r="P78" s="196"/>
      <c r="Q78" s="196"/>
      <c r="R78" s="9" t="s">
        <v>811</v>
      </c>
      <c r="S78" s="128"/>
      <c r="T78" s="129" t="s">
        <v>222</v>
      </c>
      <c r="U78" s="130" t="s">
        <v>223</v>
      </c>
      <c r="V78" s="131"/>
      <c r="W78" s="131"/>
      <c r="X78" s="131"/>
      <c r="Y78" s="195"/>
      <c r="Z78" s="196"/>
      <c r="AA78" s="196"/>
      <c r="AB78" s="196"/>
      <c r="AC78" s="196"/>
      <c r="AD78" s="196"/>
      <c r="AE78" s="196"/>
      <c r="AF78" s="196"/>
      <c r="AG78" s="196"/>
      <c r="AH78" s="241">
        <f t="shared" si="50"/>
        <v>0</v>
      </c>
      <c r="AI78" s="9" t="s">
        <v>337</v>
      </c>
      <c r="AJ78" s="128"/>
      <c r="AK78" s="129" t="s">
        <v>222</v>
      </c>
      <c r="AL78" s="130" t="s">
        <v>223</v>
      </c>
      <c r="AM78" s="131"/>
      <c r="AN78" s="131"/>
      <c r="AO78" s="131"/>
      <c r="AP78" s="195"/>
      <c r="AQ78" s="196"/>
      <c r="AR78" s="196"/>
      <c r="AS78" s="196"/>
      <c r="AT78" s="196"/>
      <c r="AU78" s="196"/>
      <c r="AV78" s="196"/>
      <c r="AW78" s="196"/>
      <c r="AX78" s="196"/>
      <c r="AY78" s="196"/>
      <c r="AZ78" s="9" t="s">
        <v>372</v>
      </c>
      <c r="BA78" s="128"/>
      <c r="BB78" s="129" t="s">
        <v>222</v>
      </c>
      <c r="BC78" s="130" t="s">
        <v>223</v>
      </c>
      <c r="BD78" s="131"/>
      <c r="BE78" s="131"/>
      <c r="BF78" s="131"/>
      <c r="BG78" s="131"/>
      <c r="BH78" s="250"/>
      <c r="BI78" s="216"/>
      <c r="BJ78" s="241">
        <f t="shared" si="48"/>
        <v>0</v>
      </c>
      <c r="BK78" s="216">
        <f t="shared" si="49"/>
        <v>0</v>
      </c>
    </row>
    <row r="79" spans="1:63" s="91" customFormat="1" ht="16.5" thickBot="1">
      <c r="A79" s="9" t="s">
        <v>227</v>
      </c>
      <c r="B79" s="88" t="s">
        <v>225</v>
      </c>
      <c r="C79" s="89" t="s">
        <v>226</v>
      </c>
      <c r="D79" s="117"/>
      <c r="E79" s="117"/>
      <c r="F79" s="89"/>
      <c r="G79" s="89"/>
      <c r="H79" s="134"/>
      <c r="I79" s="90"/>
      <c r="J79" s="90"/>
      <c r="K79" s="90"/>
      <c r="L79" s="90"/>
      <c r="M79" s="90"/>
      <c r="N79" s="90"/>
      <c r="O79" s="90"/>
      <c r="P79" s="90"/>
      <c r="Q79" s="90"/>
      <c r="R79" s="9" t="s">
        <v>336</v>
      </c>
      <c r="S79" s="88" t="s">
        <v>225</v>
      </c>
      <c r="T79" s="89" t="s">
        <v>226</v>
      </c>
      <c r="U79" s="117"/>
      <c r="V79" s="117"/>
      <c r="W79" s="89"/>
      <c r="X79" s="89"/>
      <c r="Y79" s="134"/>
      <c r="Z79" s="90"/>
      <c r="AA79" s="90"/>
      <c r="AB79" s="90"/>
      <c r="AC79" s="90"/>
      <c r="AD79" s="90"/>
      <c r="AE79" s="90"/>
      <c r="AF79" s="90"/>
      <c r="AG79" s="90"/>
      <c r="AH79" s="241">
        <f t="shared" si="50"/>
        <v>0</v>
      </c>
      <c r="AI79" s="9" t="s">
        <v>364</v>
      </c>
      <c r="AJ79" s="88" t="s">
        <v>225</v>
      </c>
      <c r="AK79" s="89" t="s">
        <v>226</v>
      </c>
      <c r="AL79" s="117"/>
      <c r="AM79" s="117"/>
      <c r="AN79" s="89"/>
      <c r="AO79" s="89"/>
      <c r="AP79" s="134"/>
      <c r="AQ79" s="90"/>
      <c r="AR79" s="90"/>
      <c r="AS79" s="90"/>
      <c r="AT79" s="90"/>
      <c r="AU79" s="90"/>
      <c r="AV79" s="90"/>
      <c r="AW79" s="90"/>
      <c r="AX79" s="90"/>
      <c r="AY79" s="90"/>
      <c r="AZ79" s="9" t="s">
        <v>400</v>
      </c>
      <c r="BA79" s="88" t="s">
        <v>225</v>
      </c>
      <c r="BB79" s="89" t="s">
        <v>226</v>
      </c>
      <c r="BC79" s="117"/>
      <c r="BD79" s="117"/>
      <c r="BE79" s="89"/>
      <c r="BF79" s="89"/>
      <c r="BG79" s="89"/>
      <c r="BH79" s="211"/>
      <c r="BI79" s="251"/>
      <c r="BJ79" s="241">
        <f t="shared" si="48"/>
        <v>0</v>
      </c>
      <c r="BK79" s="211">
        <f t="shared" si="49"/>
        <v>0</v>
      </c>
    </row>
    <row r="80" spans="1:63" s="122" customFormat="1" ht="30" customHeight="1" thickBot="1">
      <c r="A80" s="9" t="s">
        <v>229</v>
      </c>
      <c r="B80" s="135" t="s">
        <v>228</v>
      </c>
      <c r="C80" s="136"/>
      <c r="D80" s="137"/>
      <c r="E80" s="137"/>
      <c r="F80" s="137"/>
      <c r="G80" s="137"/>
      <c r="H80" s="137"/>
      <c r="I80" s="138">
        <f>SUM(I74,I75,I79)</f>
        <v>1600912</v>
      </c>
      <c r="J80" s="138">
        <f aca="true" t="shared" si="67" ref="J80:Q80">SUM(J74,J75,J79)</f>
        <v>740471</v>
      </c>
      <c r="K80" s="138">
        <f t="shared" si="67"/>
        <v>10192</v>
      </c>
      <c r="L80" s="138">
        <f t="shared" si="67"/>
        <v>55659</v>
      </c>
      <c r="M80" s="138">
        <f t="shared" si="67"/>
        <v>458490</v>
      </c>
      <c r="N80" s="138">
        <f t="shared" si="67"/>
        <v>113771</v>
      </c>
      <c r="O80" s="138">
        <f t="shared" si="67"/>
        <v>248670</v>
      </c>
      <c r="P80" s="138">
        <f t="shared" si="67"/>
        <v>1180609</v>
      </c>
      <c r="Q80" s="138">
        <f t="shared" si="67"/>
        <v>25869</v>
      </c>
      <c r="R80" s="9" t="s">
        <v>356</v>
      </c>
      <c r="S80" s="135" t="s">
        <v>228</v>
      </c>
      <c r="T80" s="136"/>
      <c r="U80" s="137"/>
      <c r="V80" s="137"/>
      <c r="W80" s="137"/>
      <c r="X80" s="137"/>
      <c r="Y80" s="137"/>
      <c r="Z80" s="138">
        <f>SUM(Z74,Z75,Z79)</f>
        <v>54574</v>
      </c>
      <c r="AA80" s="138">
        <f>SUM(AA74,AA75,AA79)</f>
        <v>112483</v>
      </c>
      <c r="AB80" s="138">
        <f aca="true" t="shared" si="68" ref="AB80:AG80">SUM(AB74,AB75,AB79)</f>
        <v>991520</v>
      </c>
      <c r="AC80" s="138">
        <f t="shared" si="68"/>
        <v>51108</v>
      </c>
      <c r="AD80" s="138">
        <f>SUM(AD74,AD75,AD79)</f>
        <v>32519</v>
      </c>
      <c r="AE80" s="138">
        <f>SUM(AE74,AE75,AE79)</f>
        <v>23993</v>
      </c>
      <c r="AF80" s="138">
        <f>SUM(AF74,AF75,AF79)</f>
        <v>18804</v>
      </c>
      <c r="AG80" s="138">
        <f t="shared" si="68"/>
        <v>3596</v>
      </c>
      <c r="AH80" s="241">
        <f t="shared" si="50"/>
        <v>5723240</v>
      </c>
      <c r="AI80" s="9" t="s">
        <v>399</v>
      </c>
      <c r="AJ80" s="135" t="s">
        <v>228</v>
      </c>
      <c r="AK80" s="136"/>
      <c r="AL80" s="137"/>
      <c r="AM80" s="137"/>
      <c r="AN80" s="137"/>
      <c r="AO80" s="137"/>
      <c r="AP80" s="137"/>
      <c r="AQ80" s="138">
        <f aca="true" t="shared" si="69" ref="AQ80:AY80">SUM(AQ74,AQ75,AQ79)</f>
        <v>85882</v>
      </c>
      <c r="AR80" s="138">
        <f t="shared" si="69"/>
        <v>78409</v>
      </c>
      <c r="AS80" s="138">
        <f t="shared" si="69"/>
        <v>70439</v>
      </c>
      <c r="AT80" s="138">
        <f t="shared" si="69"/>
        <v>10142</v>
      </c>
      <c r="AU80" s="138">
        <f t="shared" si="69"/>
        <v>0</v>
      </c>
      <c r="AV80" s="138">
        <f t="shared" si="69"/>
        <v>10556</v>
      </c>
      <c r="AW80" s="138">
        <f t="shared" si="69"/>
        <v>5000</v>
      </c>
      <c r="AX80" s="138">
        <f t="shared" si="69"/>
        <v>3792</v>
      </c>
      <c r="AY80" s="138">
        <f t="shared" si="69"/>
        <v>4730</v>
      </c>
      <c r="AZ80" s="9" t="s">
        <v>405</v>
      </c>
      <c r="BA80" s="135" t="s">
        <v>228</v>
      </c>
      <c r="BB80" s="136"/>
      <c r="BC80" s="137"/>
      <c r="BD80" s="137"/>
      <c r="BE80" s="137"/>
      <c r="BF80" s="137"/>
      <c r="BG80" s="137"/>
      <c r="BH80" s="217">
        <f>SUM(BH74,BH75,BH79)</f>
        <v>6900</v>
      </c>
      <c r="BI80" s="252">
        <f>SUM(BI74,BI75,BI79)</f>
        <v>450</v>
      </c>
      <c r="BJ80" s="241">
        <f t="shared" si="48"/>
        <v>276300</v>
      </c>
      <c r="BK80" s="138">
        <f t="shared" si="49"/>
        <v>5999540</v>
      </c>
    </row>
  </sheetData>
  <sheetProtection/>
  <mergeCells count="37">
    <mergeCell ref="B51:H51"/>
    <mergeCell ref="S51:Y51"/>
    <mergeCell ref="AJ51:AP51"/>
    <mergeCell ref="BA51:BG51"/>
    <mergeCell ref="B53:H53"/>
    <mergeCell ref="S53:Y53"/>
    <mergeCell ref="AJ53:AP53"/>
    <mergeCell ref="BA53:BG53"/>
    <mergeCell ref="B42:H42"/>
    <mergeCell ref="S42:Y42"/>
    <mergeCell ref="AJ42:AP42"/>
    <mergeCell ref="BA42:BG42"/>
    <mergeCell ref="C43:H43"/>
    <mergeCell ref="T43:Y43"/>
    <mergeCell ref="AK43:AP43"/>
    <mergeCell ref="BB43:BG43"/>
    <mergeCell ref="BA6:BG7"/>
    <mergeCell ref="BH6:BJ6"/>
    <mergeCell ref="BK6:BK7"/>
    <mergeCell ref="E10:H10"/>
    <mergeCell ref="V10:Y10"/>
    <mergeCell ref="AM10:AP10"/>
    <mergeCell ref="BD10:BG10"/>
    <mergeCell ref="B6:H7"/>
    <mergeCell ref="I6:Q6"/>
    <mergeCell ref="S6:Y7"/>
    <mergeCell ref="Z6:AH6"/>
    <mergeCell ref="AJ6:AP7"/>
    <mergeCell ref="AQ6:AY6"/>
    <mergeCell ref="E4:H4"/>
    <mergeCell ref="V4:Y4"/>
    <mergeCell ref="AM4:AP4"/>
    <mergeCell ref="BD4:BG4"/>
    <mergeCell ref="B5:Q5"/>
    <mergeCell ref="S5:AH5"/>
    <mergeCell ref="AJ5:AY5"/>
    <mergeCell ref="BA5:BK5"/>
  </mergeCells>
  <printOptions horizontalCentered="1"/>
  <pageMargins left="0.7086614173228347" right="0.7086614173228347" top="0.7480314960629921" bottom="0.7480314960629921" header="0.31496062992125984" footer="0.31496062992125984"/>
  <pageSetup horizontalDpi="600" verticalDpi="600" orientation="portrait" paperSize="8" scale="47" r:id="rId1"/>
  <headerFooter>
    <oddFooter>&amp;L&amp;D&amp;C&amp;P</oddFooter>
  </headerFooter>
  <colBreaks count="3" manualBreakCount="3">
    <brk id="17" max="100" man="1"/>
    <brk id="34" max="77" man="1"/>
    <brk id="51" max="77" man="1"/>
  </colBreaks>
</worksheet>
</file>

<file path=xl/worksheets/sheet8.xml><?xml version="1.0" encoding="utf-8"?>
<worksheet xmlns="http://schemas.openxmlformats.org/spreadsheetml/2006/main" xmlns:r="http://schemas.openxmlformats.org/officeDocument/2006/relationships">
  <dimension ref="A1:D54"/>
  <sheetViews>
    <sheetView view="pageBreakPreview" zoomScaleSheetLayoutView="100" zoomScalePageLayoutView="0" workbookViewId="0" topLeftCell="A1">
      <selection activeCell="D2" sqref="D2"/>
    </sheetView>
  </sheetViews>
  <sheetFormatPr defaultColWidth="9.140625" defaultRowHeight="24.75" customHeight="1"/>
  <cols>
    <col min="1" max="1" width="5.7109375" style="253" customWidth="1"/>
    <col min="2" max="2" width="10.7109375" style="254" customWidth="1"/>
    <col min="3" max="3" width="60.7109375" style="254" customWidth="1"/>
    <col min="4" max="4" width="20.7109375" style="254" customWidth="1"/>
    <col min="5" max="16384" width="9.140625" style="254" customWidth="1"/>
  </cols>
  <sheetData>
    <row r="1" ht="24.75" customHeight="1">
      <c r="D1" s="255" t="s">
        <v>1049</v>
      </c>
    </row>
    <row r="2" ht="24.75" customHeight="1">
      <c r="D2" s="255"/>
    </row>
    <row r="3" spans="2:4" ht="24.75" customHeight="1">
      <c r="B3" s="256" t="s">
        <v>878</v>
      </c>
      <c r="C3" s="256"/>
      <c r="D3" s="256"/>
    </row>
    <row r="4" spans="2:4" ht="24.75" customHeight="1">
      <c r="B4" s="257"/>
      <c r="C4" s="257"/>
      <c r="D4" s="257"/>
    </row>
    <row r="5" ht="19.5" customHeight="1" thickBot="1">
      <c r="D5" s="258" t="s">
        <v>15</v>
      </c>
    </row>
    <row r="6" spans="1:4" ht="19.5" customHeight="1" thickBot="1">
      <c r="A6" s="259"/>
      <c r="B6" s="260" t="s">
        <v>16</v>
      </c>
      <c r="C6" s="261"/>
      <c r="D6" s="262" t="s">
        <v>17</v>
      </c>
    </row>
    <row r="7" spans="1:4" ht="19.5" customHeight="1">
      <c r="A7" s="263"/>
      <c r="B7" s="264" t="s">
        <v>879</v>
      </c>
      <c r="C7" s="265" t="s">
        <v>880</v>
      </c>
      <c r="D7" s="266" t="s">
        <v>881</v>
      </c>
    </row>
    <row r="8" spans="1:4" ht="13.5" thickBot="1">
      <c r="A8" s="267"/>
      <c r="B8" s="268"/>
      <c r="C8" s="269"/>
      <c r="D8" s="270"/>
    </row>
    <row r="9" spans="1:4" s="274" customFormat="1" ht="19.5" customHeight="1">
      <c r="A9" s="271" t="s">
        <v>24</v>
      </c>
      <c r="B9" s="272" t="s">
        <v>239</v>
      </c>
      <c r="C9" s="272"/>
      <c r="D9" s="273">
        <f>SUM(D10:D15)</f>
        <v>7468</v>
      </c>
    </row>
    <row r="10" spans="1:4" ht="19.5" customHeight="1">
      <c r="A10" s="275" t="s">
        <v>26</v>
      </c>
      <c r="B10" s="276">
        <v>1</v>
      </c>
      <c r="C10" s="277" t="s">
        <v>882</v>
      </c>
      <c r="D10" s="278">
        <v>0</v>
      </c>
    </row>
    <row r="11" spans="1:4" ht="19.5" customHeight="1">
      <c r="A11" s="275" t="s">
        <v>32</v>
      </c>
      <c r="B11" s="276">
        <v>2</v>
      </c>
      <c r="C11" s="277" t="s">
        <v>883</v>
      </c>
      <c r="D11" s="278">
        <v>3966</v>
      </c>
    </row>
    <row r="12" spans="1:4" ht="19.5" customHeight="1">
      <c r="A12" s="275" t="s">
        <v>35</v>
      </c>
      <c r="B12" s="279">
        <v>3</v>
      </c>
      <c r="C12" s="280" t="s">
        <v>884</v>
      </c>
      <c r="D12" s="278">
        <v>0</v>
      </c>
    </row>
    <row r="13" spans="1:4" ht="19.5" customHeight="1">
      <c r="A13" s="275" t="s">
        <v>38</v>
      </c>
      <c r="B13" s="281">
        <v>4</v>
      </c>
      <c r="C13" s="282" t="s">
        <v>885</v>
      </c>
      <c r="D13" s="278">
        <v>0</v>
      </c>
    </row>
    <row r="14" spans="1:4" ht="19.5" customHeight="1">
      <c r="A14" s="275" t="s">
        <v>41</v>
      </c>
      <c r="B14" s="281">
        <v>5</v>
      </c>
      <c r="C14" s="283" t="s">
        <v>886</v>
      </c>
      <c r="D14" s="278">
        <v>0</v>
      </c>
    </row>
    <row r="15" spans="1:4" ht="19.5" customHeight="1">
      <c r="A15" s="275" t="s">
        <v>44</v>
      </c>
      <c r="B15" s="281">
        <v>6</v>
      </c>
      <c r="C15" s="283" t="s">
        <v>887</v>
      </c>
      <c r="D15" s="278">
        <v>3502</v>
      </c>
    </row>
    <row r="16" spans="1:4" s="274" customFormat="1" ht="19.5" customHeight="1">
      <c r="A16" s="275" t="s">
        <v>50</v>
      </c>
      <c r="B16" s="284" t="s">
        <v>888</v>
      </c>
      <c r="C16" s="284"/>
      <c r="D16" s="285">
        <f>SUM(D17:D33)</f>
        <v>475876</v>
      </c>
    </row>
    <row r="17" spans="1:4" s="287" customFormat="1" ht="19.5" customHeight="1">
      <c r="A17" s="275" t="s">
        <v>53</v>
      </c>
      <c r="B17" s="276">
        <v>7</v>
      </c>
      <c r="C17" s="286" t="s">
        <v>889</v>
      </c>
      <c r="D17" s="278">
        <v>140000</v>
      </c>
    </row>
    <row r="18" spans="1:4" ht="19.5" customHeight="1">
      <c r="A18" s="275" t="s">
        <v>56</v>
      </c>
      <c r="B18" s="276">
        <v>8</v>
      </c>
      <c r="C18" s="288" t="s">
        <v>890</v>
      </c>
      <c r="D18" s="289">
        <v>70320</v>
      </c>
    </row>
    <row r="19" spans="1:4" ht="19.5" customHeight="1">
      <c r="A19" s="275" t="s">
        <v>59</v>
      </c>
      <c r="B19" s="276">
        <v>9</v>
      </c>
      <c r="C19" s="288" t="s">
        <v>891</v>
      </c>
      <c r="D19" s="289">
        <v>0</v>
      </c>
    </row>
    <row r="20" spans="1:4" ht="19.5" customHeight="1">
      <c r="A20" s="275" t="s">
        <v>62</v>
      </c>
      <c r="B20" s="276">
        <v>10</v>
      </c>
      <c r="C20" s="288" t="s">
        <v>892</v>
      </c>
      <c r="D20" s="289">
        <v>0</v>
      </c>
    </row>
    <row r="21" spans="1:4" ht="19.5" customHeight="1">
      <c r="A21" s="275" t="s">
        <v>65</v>
      </c>
      <c r="B21" s="276">
        <v>11</v>
      </c>
      <c r="C21" s="288" t="s">
        <v>893</v>
      </c>
      <c r="D21" s="289">
        <v>4390</v>
      </c>
    </row>
    <row r="22" spans="1:4" ht="19.5" customHeight="1">
      <c r="A22" s="275" t="s">
        <v>68</v>
      </c>
      <c r="B22" s="276">
        <v>12</v>
      </c>
      <c r="C22" s="288" t="s">
        <v>894</v>
      </c>
      <c r="D22" s="289">
        <v>0</v>
      </c>
    </row>
    <row r="23" spans="1:4" ht="19.5" customHeight="1">
      <c r="A23" s="275" t="s">
        <v>70</v>
      </c>
      <c r="B23" s="276">
        <v>13</v>
      </c>
      <c r="C23" s="288" t="s">
        <v>895</v>
      </c>
      <c r="D23" s="289">
        <v>0</v>
      </c>
    </row>
    <row r="24" spans="1:4" ht="19.5" customHeight="1">
      <c r="A24" s="275" t="s">
        <v>73</v>
      </c>
      <c r="B24" s="276">
        <v>14</v>
      </c>
      <c r="C24" s="288" t="s">
        <v>896</v>
      </c>
      <c r="D24" s="289">
        <v>30000</v>
      </c>
    </row>
    <row r="25" spans="1:4" ht="19.5" customHeight="1">
      <c r="A25" s="275" t="s">
        <v>76</v>
      </c>
      <c r="B25" s="276">
        <v>15</v>
      </c>
      <c r="C25" s="288" t="s">
        <v>897</v>
      </c>
      <c r="D25" s="289">
        <v>20000</v>
      </c>
    </row>
    <row r="26" spans="1:4" ht="19.5" customHeight="1">
      <c r="A26" s="275" t="s">
        <v>79</v>
      </c>
      <c r="B26" s="276">
        <v>16</v>
      </c>
      <c r="C26" s="288" t="s">
        <v>898</v>
      </c>
      <c r="D26" s="289">
        <v>0</v>
      </c>
    </row>
    <row r="27" spans="1:4" ht="19.5" customHeight="1">
      <c r="A27" s="275" t="s">
        <v>82</v>
      </c>
      <c r="B27" s="276">
        <v>17</v>
      </c>
      <c r="C27" s="288" t="s">
        <v>899</v>
      </c>
      <c r="D27" s="289">
        <v>0</v>
      </c>
    </row>
    <row r="28" spans="1:4" ht="19.5" customHeight="1">
      <c r="A28" s="275" t="s">
        <v>85</v>
      </c>
      <c r="B28" s="276">
        <v>18</v>
      </c>
      <c r="C28" s="288" t="s">
        <v>900</v>
      </c>
      <c r="D28" s="289">
        <v>60000</v>
      </c>
    </row>
    <row r="29" spans="1:4" ht="19.5" customHeight="1">
      <c r="A29" s="290" t="s">
        <v>88</v>
      </c>
      <c r="B29" s="276">
        <v>19</v>
      </c>
      <c r="C29" s="288" t="s">
        <v>901</v>
      </c>
      <c r="D29" s="289">
        <v>0</v>
      </c>
    </row>
    <row r="30" spans="1:4" ht="19.5" customHeight="1">
      <c r="A30" s="290" t="s">
        <v>91</v>
      </c>
      <c r="B30" s="276">
        <v>20</v>
      </c>
      <c r="C30" s="288" t="s">
        <v>902</v>
      </c>
      <c r="D30" s="289">
        <v>0</v>
      </c>
    </row>
    <row r="31" spans="1:4" ht="19.5" customHeight="1">
      <c r="A31" s="290" t="s">
        <v>94</v>
      </c>
      <c r="B31" s="276">
        <v>21</v>
      </c>
      <c r="C31" s="288" t="s">
        <v>903</v>
      </c>
      <c r="D31" s="289">
        <v>0</v>
      </c>
    </row>
    <row r="32" spans="1:4" ht="19.5" customHeight="1">
      <c r="A32" s="290" t="s">
        <v>97</v>
      </c>
      <c r="B32" s="276">
        <v>22</v>
      </c>
      <c r="C32" s="288" t="s">
        <v>904</v>
      </c>
      <c r="D32" s="289">
        <v>19166</v>
      </c>
    </row>
    <row r="33" spans="1:4" ht="19.5" customHeight="1">
      <c r="A33" s="290" t="s">
        <v>100</v>
      </c>
      <c r="B33" s="276">
        <v>23</v>
      </c>
      <c r="C33" s="288" t="s">
        <v>905</v>
      </c>
      <c r="D33" s="289">
        <v>132000</v>
      </c>
    </row>
    <row r="34" spans="1:4" ht="24.75" customHeight="1" thickBot="1">
      <c r="A34" s="291" t="s">
        <v>103</v>
      </c>
      <c r="B34" s="292"/>
      <c r="C34" s="293" t="s">
        <v>906</v>
      </c>
      <c r="D34" s="294">
        <f>SUM(D9,D16)</f>
        <v>483344</v>
      </c>
    </row>
    <row r="35" spans="1:4" ht="19.5" customHeight="1" thickBot="1">
      <c r="A35" s="295"/>
      <c r="B35" s="296"/>
      <c r="C35" s="296"/>
      <c r="D35" s="296"/>
    </row>
    <row r="36" spans="1:4" ht="24.75" customHeight="1" thickBot="1">
      <c r="A36" s="297" t="s">
        <v>106</v>
      </c>
      <c r="B36" s="298"/>
      <c r="C36" s="299" t="s">
        <v>907</v>
      </c>
      <c r="D36" s="300">
        <v>3664</v>
      </c>
    </row>
    <row r="37" spans="1:4" ht="19.5" customHeight="1" thickBot="1">
      <c r="A37" s="295"/>
      <c r="B37" s="296"/>
      <c r="C37" s="296"/>
      <c r="D37" s="296"/>
    </row>
    <row r="38" spans="1:4" ht="24.75" customHeight="1" thickBot="1">
      <c r="A38" s="297" t="s">
        <v>109</v>
      </c>
      <c r="B38" s="301"/>
      <c r="C38" s="299" t="s">
        <v>908</v>
      </c>
      <c r="D38" s="300">
        <f>D34+D36</f>
        <v>487008</v>
      </c>
    </row>
    <row r="39" ht="12.75"/>
    <row r="40" spans="2:3" ht="24.75" customHeight="1">
      <c r="B40" s="302"/>
      <c r="C40" s="302"/>
    </row>
    <row r="41" spans="3:4" ht="12.75">
      <c r="C41" s="303"/>
      <c r="D41" s="304"/>
    </row>
    <row r="42" spans="3:4" ht="12.75">
      <c r="C42" s="303"/>
      <c r="D42" s="304"/>
    </row>
    <row r="43" spans="3:4" ht="12.75">
      <c r="C43" s="303"/>
      <c r="D43" s="304"/>
    </row>
    <row r="44" spans="3:4" ht="12.75">
      <c r="C44" s="287"/>
      <c r="D44" s="304"/>
    </row>
    <row r="45" spans="3:4" ht="12.75">
      <c r="C45" s="287"/>
      <c r="D45" s="304"/>
    </row>
    <row r="46" spans="3:4" ht="12.75">
      <c r="C46" s="287"/>
      <c r="D46" s="304"/>
    </row>
    <row r="47" spans="1:4" ht="12.75">
      <c r="A47" s="254"/>
      <c r="C47" s="287"/>
      <c r="D47" s="304"/>
    </row>
    <row r="48" spans="1:4" ht="12.75">
      <c r="A48" s="254"/>
      <c r="C48" s="287"/>
      <c r="D48" s="304"/>
    </row>
    <row r="49" spans="1:4" ht="12.75">
      <c r="A49" s="254"/>
      <c r="C49" s="287"/>
      <c r="D49" s="304"/>
    </row>
    <row r="50" spans="1:4" ht="12.75">
      <c r="A50" s="254"/>
      <c r="D50" s="305"/>
    </row>
    <row r="51" spans="1:4" ht="12.75">
      <c r="A51" s="254"/>
      <c r="D51" s="305"/>
    </row>
    <row r="52" ht="12.75">
      <c r="A52" s="254"/>
    </row>
    <row r="53" ht="12.75">
      <c r="A53" s="254"/>
    </row>
    <row r="54" ht="12.75">
      <c r="A54" s="254"/>
    </row>
  </sheetData>
  <sheetProtection/>
  <mergeCells count="7">
    <mergeCell ref="B40:C40"/>
    <mergeCell ref="B3:D3"/>
    <mergeCell ref="B6:C6"/>
    <mergeCell ref="B7:B8"/>
    <mergeCell ref="C7:C8"/>
    <mergeCell ref="D7:D8"/>
    <mergeCell ref="B16:C16"/>
  </mergeCells>
  <printOptions horizontalCentered="1"/>
  <pageMargins left="0.7874015748031497" right="0.7874015748031497" top="0.7874015748031497" bottom="0.7874015748031497" header="0.5118110236220472" footer="0.5118110236220472"/>
  <pageSetup horizontalDpi="600" verticalDpi="600" orientation="portrait" paperSize="8" r:id="rId1"/>
  <headerFooter alignWithMargins="0">
    <oddFooter>&amp;L&amp;D&amp;C&amp;P</oddFooter>
  </headerFooter>
  <rowBreaks count="1" manualBreakCount="1">
    <brk id="38" min="1" max="3" man="1"/>
  </rowBreaks>
</worksheet>
</file>

<file path=xl/worksheets/sheet9.xml><?xml version="1.0" encoding="utf-8"?>
<worksheet xmlns="http://schemas.openxmlformats.org/spreadsheetml/2006/main" xmlns:r="http://schemas.openxmlformats.org/officeDocument/2006/relationships">
  <dimension ref="A1:L177"/>
  <sheetViews>
    <sheetView view="pageBreakPreview" zoomScaleSheetLayoutView="100" zoomScalePageLayoutView="0" workbookViewId="0" topLeftCell="A1">
      <selection activeCell="L2" sqref="L2"/>
    </sheetView>
  </sheetViews>
  <sheetFormatPr defaultColWidth="9.140625" defaultRowHeight="15"/>
  <cols>
    <col min="1" max="1" width="4.57421875" style="306" bestFit="1" customWidth="1"/>
    <col min="2" max="7" width="10.7109375" style="307" customWidth="1"/>
    <col min="8" max="12" width="13.7109375" style="307" customWidth="1"/>
    <col min="13" max="16384" width="9.140625" style="307" customWidth="1"/>
  </cols>
  <sheetData>
    <row r="1" ht="12.75">
      <c r="L1" s="306" t="s">
        <v>1050</v>
      </c>
    </row>
    <row r="2" ht="12.75">
      <c r="K2" s="306"/>
    </row>
    <row r="3" spans="1:12" ht="15.75">
      <c r="A3" s="308" t="s">
        <v>909</v>
      </c>
      <c r="B3" s="308"/>
      <c r="C3" s="308"/>
      <c r="D3" s="308"/>
      <c r="E3" s="308"/>
      <c r="F3" s="308"/>
      <c r="G3" s="308"/>
      <c r="H3" s="308"/>
      <c r="I3" s="308"/>
      <c r="J3" s="308"/>
      <c r="K3" s="308"/>
      <c r="L3" s="308"/>
    </row>
    <row r="4" spans="1:12" ht="15.75">
      <c r="A4" s="309" t="s">
        <v>910</v>
      </c>
      <c r="B4" s="309"/>
      <c r="C4" s="309"/>
      <c r="D4" s="309"/>
      <c r="E4" s="309"/>
      <c r="F4" s="309"/>
      <c r="G4" s="309"/>
      <c r="H4" s="309"/>
      <c r="I4" s="309"/>
      <c r="J4" s="309"/>
      <c r="K4" s="309"/>
      <c r="L4" s="309"/>
    </row>
    <row r="5" spans="1:12" ht="15.75">
      <c r="A5" s="309" t="s">
        <v>911</v>
      </c>
      <c r="B5" s="309"/>
      <c r="C5" s="309"/>
      <c r="D5" s="309"/>
      <c r="E5" s="309"/>
      <c r="F5" s="309"/>
      <c r="G5" s="309"/>
      <c r="H5" s="309"/>
      <c r="I5" s="309"/>
      <c r="J5" s="309"/>
      <c r="K5" s="309"/>
      <c r="L5" s="309"/>
    </row>
    <row r="6" spans="1:12" ht="15.75">
      <c r="A6" s="309" t="s">
        <v>912</v>
      </c>
      <c r="B6" s="309"/>
      <c r="C6" s="309"/>
      <c r="D6" s="309"/>
      <c r="E6" s="309"/>
      <c r="F6" s="309"/>
      <c r="G6" s="309"/>
      <c r="H6" s="309"/>
      <c r="I6" s="309"/>
      <c r="J6" s="309"/>
      <c r="K6" s="309"/>
      <c r="L6" s="309"/>
    </row>
    <row r="7" spans="1:11" ht="15.75">
      <c r="A7" s="310"/>
      <c r="B7" s="311"/>
      <c r="C7" s="311"/>
      <c r="D7" s="311"/>
      <c r="E7" s="311"/>
      <c r="F7" s="311"/>
      <c r="G7" s="311"/>
      <c r="H7" s="311"/>
      <c r="I7" s="311"/>
      <c r="J7" s="311"/>
      <c r="K7" s="311"/>
    </row>
    <row r="8" spans="11:12" ht="12.75">
      <c r="K8" s="312"/>
      <c r="L8" s="313" t="s">
        <v>15</v>
      </c>
    </row>
    <row r="9" spans="1:12" ht="12.75">
      <c r="A9" s="314"/>
      <c r="B9" s="315" t="s">
        <v>16</v>
      </c>
      <c r="C9" s="315"/>
      <c r="D9" s="315"/>
      <c r="E9" s="315"/>
      <c r="F9" s="315"/>
      <c r="G9" s="315"/>
      <c r="H9" s="316" t="s">
        <v>17</v>
      </c>
      <c r="I9" s="316" t="s">
        <v>18</v>
      </c>
      <c r="J9" s="316" t="s">
        <v>19</v>
      </c>
      <c r="K9" s="316" t="s">
        <v>20</v>
      </c>
      <c r="L9" s="317" t="s">
        <v>21</v>
      </c>
    </row>
    <row r="10" spans="1:12" s="324" customFormat="1" ht="52.5" customHeight="1">
      <c r="A10" s="314" t="s">
        <v>24</v>
      </c>
      <c r="B10" s="318" t="s">
        <v>913</v>
      </c>
      <c r="C10" s="319"/>
      <c r="D10" s="319"/>
      <c r="E10" s="319"/>
      <c r="F10" s="319"/>
      <c r="G10" s="320"/>
      <c r="H10" s="321" t="s">
        <v>914</v>
      </c>
      <c r="I10" s="322" t="s">
        <v>915</v>
      </c>
      <c r="J10" s="322" t="s">
        <v>916</v>
      </c>
      <c r="K10" s="321" t="s">
        <v>917</v>
      </c>
      <c r="L10" s="323" t="s">
        <v>918</v>
      </c>
    </row>
    <row r="11" spans="1:12" ht="12.75">
      <c r="A11" s="314" t="s">
        <v>26</v>
      </c>
      <c r="B11" s="325"/>
      <c r="C11" s="326"/>
      <c r="D11" s="326"/>
      <c r="E11" s="326"/>
      <c r="F11" s="326"/>
      <c r="G11" s="327"/>
      <c r="H11" s="328" t="s">
        <v>919</v>
      </c>
      <c r="I11" s="328"/>
      <c r="J11" s="328"/>
      <c r="K11" s="328"/>
      <c r="L11" s="329"/>
    </row>
    <row r="12" spans="1:12" s="324" customFormat="1" ht="25.5" customHeight="1">
      <c r="A12" s="314" t="s">
        <v>32</v>
      </c>
      <c r="B12" s="330"/>
      <c r="C12" s="331"/>
      <c r="D12" s="331"/>
      <c r="E12" s="331"/>
      <c r="F12" s="331"/>
      <c r="G12" s="332"/>
      <c r="H12" s="333" t="s">
        <v>920</v>
      </c>
      <c r="I12" s="334" t="s">
        <v>921</v>
      </c>
      <c r="J12" s="334"/>
      <c r="K12" s="335"/>
      <c r="L12" s="329"/>
    </row>
    <row r="13" spans="1:12" s="324" customFormat="1" ht="25.5" customHeight="1">
      <c r="A13" s="314" t="s">
        <v>35</v>
      </c>
      <c r="B13" s="336" t="s">
        <v>922</v>
      </c>
      <c r="C13" s="337"/>
      <c r="D13" s="337"/>
      <c r="E13" s="337"/>
      <c r="F13" s="337"/>
      <c r="G13" s="337"/>
      <c r="H13" s="337"/>
      <c r="I13" s="337"/>
      <c r="J13" s="337"/>
      <c r="K13" s="337"/>
      <c r="L13" s="338"/>
    </row>
    <row r="14" spans="1:12" ht="25.5" customHeight="1">
      <c r="A14" s="314" t="s">
        <v>38</v>
      </c>
      <c r="B14" s="339" t="s">
        <v>923</v>
      </c>
      <c r="C14" s="340"/>
      <c r="D14" s="340"/>
      <c r="E14" s="340"/>
      <c r="F14" s="340"/>
      <c r="G14" s="341"/>
      <c r="H14" s="342">
        <f>SUM(H15:H20)</f>
        <v>5110</v>
      </c>
      <c r="I14" s="342">
        <f>SUM(I15:I20)</f>
        <v>0</v>
      </c>
      <c r="J14" s="342">
        <f>SUM(J15:J20)</f>
        <v>0</v>
      </c>
      <c r="K14" s="342">
        <f>SUM(K15:K25)</f>
        <v>16564</v>
      </c>
      <c r="L14" s="342">
        <f>SUM(H14:K14)</f>
        <v>21674</v>
      </c>
    </row>
    <row r="15" spans="1:12" ht="12.75">
      <c r="A15" s="314" t="s">
        <v>41</v>
      </c>
      <c r="B15" s="343" t="s">
        <v>924</v>
      </c>
      <c r="C15" s="344"/>
      <c r="D15" s="344"/>
      <c r="E15" s="344"/>
      <c r="F15" s="344"/>
      <c r="G15" s="345"/>
      <c r="H15" s="346"/>
      <c r="I15" s="346"/>
      <c r="J15" s="346"/>
      <c r="K15" s="346">
        <v>3000</v>
      </c>
      <c r="L15" s="346">
        <f aca="true" t="shared" si="0" ref="L15:L78">SUM(H15:K15)</f>
        <v>3000</v>
      </c>
    </row>
    <row r="16" spans="1:12" ht="12.75">
      <c r="A16" s="314" t="s">
        <v>44</v>
      </c>
      <c r="B16" s="343" t="s">
        <v>925</v>
      </c>
      <c r="C16" s="344"/>
      <c r="D16" s="344"/>
      <c r="E16" s="344"/>
      <c r="F16" s="344"/>
      <c r="G16" s="345"/>
      <c r="H16" s="346">
        <v>5110</v>
      </c>
      <c r="I16" s="346"/>
      <c r="J16" s="346"/>
      <c r="K16" s="346"/>
      <c r="L16" s="346">
        <f t="shared" si="0"/>
        <v>5110</v>
      </c>
    </row>
    <row r="17" spans="1:12" ht="12.75">
      <c r="A17" s="314" t="s">
        <v>47</v>
      </c>
      <c r="B17" s="343" t="s">
        <v>926</v>
      </c>
      <c r="C17" s="344"/>
      <c r="D17" s="344"/>
      <c r="E17" s="344"/>
      <c r="F17" s="344"/>
      <c r="G17" s="345"/>
      <c r="H17" s="346"/>
      <c r="I17" s="346"/>
      <c r="J17" s="346"/>
      <c r="K17" s="346">
        <v>3900</v>
      </c>
      <c r="L17" s="346">
        <f t="shared" si="0"/>
        <v>3900</v>
      </c>
    </row>
    <row r="18" spans="1:12" ht="12.75">
      <c r="A18" s="314" t="s">
        <v>50</v>
      </c>
      <c r="B18" s="343" t="s">
        <v>927</v>
      </c>
      <c r="C18" s="344"/>
      <c r="D18" s="344"/>
      <c r="E18" s="344"/>
      <c r="F18" s="344"/>
      <c r="G18" s="345"/>
      <c r="H18" s="346"/>
      <c r="I18" s="346"/>
      <c r="J18" s="346"/>
      <c r="K18" s="346">
        <v>700</v>
      </c>
      <c r="L18" s="346">
        <f t="shared" si="0"/>
        <v>700</v>
      </c>
    </row>
    <row r="19" spans="1:12" ht="12.75">
      <c r="A19" s="314" t="s">
        <v>53</v>
      </c>
      <c r="B19" s="343" t="s">
        <v>928</v>
      </c>
      <c r="C19" s="344"/>
      <c r="D19" s="344"/>
      <c r="E19" s="344"/>
      <c r="F19" s="344"/>
      <c r="G19" s="345"/>
      <c r="H19" s="346"/>
      <c r="I19" s="346"/>
      <c r="J19" s="346"/>
      <c r="K19" s="346">
        <v>1205</v>
      </c>
      <c r="L19" s="346">
        <f t="shared" si="0"/>
        <v>1205</v>
      </c>
    </row>
    <row r="20" spans="1:12" ht="12.75">
      <c r="A20" s="314" t="s">
        <v>56</v>
      </c>
      <c r="B20" s="343" t="s">
        <v>929</v>
      </c>
      <c r="C20" s="344"/>
      <c r="D20" s="344"/>
      <c r="E20" s="344"/>
      <c r="F20" s="344"/>
      <c r="G20" s="345"/>
      <c r="H20" s="346"/>
      <c r="I20" s="346"/>
      <c r="J20" s="346"/>
      <c r="K20" s="346">
        <v>444</v>
      </c>
      <c r="L20" s="346">
        <f t="shared" si="0"/>
        <v>444</v>
      </c>
    </row>
    <row r="21" spans="1:12" ht="12.75">
      <c r="A21" s="314" t="s">
        <v>59</v>
      </c>
      <c r="B21" s="343" t="s">
        <v>930</v>
      </c>
      <c r="C21" s="344"/>
      <c r="D21" s="344"/>
      <c r="E21" s="344"/>
      <c r="F21" s="344"/>
      <c r="G21" s="345"/>
      <c r="H21" s="346"/>
      <c r="I21" s="346"/>
      <c r="J21" s="346"/>
      <c r="K21" s="346">
        <v>2900</v>
      </c>
      <c r="L21" s="346">
        <f t="shared" si="0"/>
        <v>2900</v>
      </c>
    </row>
    <row r="22" spans="1:12" ht="12.75">
      <c r="A22" s="314" t="s">
        <v>62</v>
      </c>
      <c r="B22" s="343" t="s">
        <v>931</v>
      </c>
      <c r="C22" s="344"/>
      <c r="D22" s="344"/>
      <c r="E22" s="344"/>
      <c r="F22" s="344"/>
      <c r="G22" s="345"/>
      <c r="H22" s="346"/>
      <c r="I22" s="346"/>
      <c r="J22" s="346"/>
      <c r="K22" s="346">
        <v>1115</v>
      </c>
      <c r="L22" s="346">
        <f t="shared" si="0"/>
        <v>1115</v>
      </c>
    </row>
    <row r="23" spans="1:12" ht="12.75">
      <c r="A23" s="314" t="s">
        <v>65</v>
      </c>
      <c r="B23" s="343" t="s">
        <v>932</v>
      </c>
      <c r="C23" s="344"/>
      <c r="D23" s="344"/>
      <c r="E23" s="344"/>
      <c r="F23" s="344"/>
      <c r="G23" s="345"/>
      <c r="H23" s="346"/>
      <c r="I23" s="346"/>
      <c r="J23" s="346"/>
      <c r="K23" s="346">
        <v>100</v>
      </c>
      <c r="L23" s="346">
        <f t="shared" si="0"/>
        <v>100</v>
      </c>
    </row>
    <row r="24" spans="1:12" ht="12.75">
      <c r="A24" s="314" t="s">
        <v>68</v>
      </c>
      <c r="B24" s="343" t="s">
        <v>933</v>
      </c>
      <c r="C24" s="344"/>
      <c r="D24" s="344"/>
      <c r="E24" s="344"/>
      <c r="F24" s="344"/>
      <c r="G24" s="345"/>
      <c r="H24" s="346"/>
      <c r="I24" s="346"/>
      <c r="J24" s="346"/>
      <c r="K24" s="346">
        <v>3200</v>
      </c>
      <c r="L24" s="346">
        <f t="shared" si="0"/>
        <v>3200</v>
      </c>
    </row>
    <row r="25" spans="1:12" ht="12.75">
      <c r="A25" s="314" t="s">
        <v>70</v>
      </c>
      <c r="B25" s="343" t="s">
        <v>934</v>
      </c>
      <c r="C25" s="344"/>
      <c r="D25" s="344"/>
      <c r="E25" s="344"/>
      <c r="F25" s="344"/>
      <c r="G25" s="345"/>
      <c r="H25" s="346"/>
      <c r="I25" s="346"/>
      <c r="J25" s="346"/>
      <c r="K25" s="346">
        <v>0</v>
      </c>
      <c r="L25" s="346">
        <f t="shared" si="0"/>
        <v>0</v>
      </c>
    </row>
    <row r="26" spans="1:12" ht="12.75">
      <c r="A26" s="314" t="s">
        <v>73</v>
      </c>
      <c r="B26" s="339" t="s">
        <v>935</v>
      </c>
      <c r="C26" s="340"/>
      <c r="D26" s="340"/>
      <c r="E26" s="340"/>
      <c r="F26" s="340"/>
      <c r="G26" s="341"/>
      <c r="H26" s="342">
        <f>SUM(H27:H28)</f>
        <v>1400</v>
      </c>
      <c r="I26" s="342">
        <f>SUM(I27:I28)</f>
        <v>0</v>
      </c>
      <c r="J26" s="342">
        <f>SUM(J27:J28)</f>
        <v>0</v>
      </c>
      <c r="K26" s="342">
        <f>SUM(K27:K28)</f>
        <v>0</v>
      </c>
      <c r="L26" s="342">
        <f>SUM(L27:L28)</f>
        <v>1400</v>
      </c>
    </row>
    <row r="27" spans="1:12" ht="12.75">
      <c r="A27" s="314" t="s">
        <v>76</v>
      </c>
      <c r="B27" s="343" t="s">
        <v>936</v>
      </c>
      <c r="C27" s="344"/>
      <c r="D27" s="344"/>
      <c r="E27" s="344"/>
      <c r="F27" s="344"/>
      <c r="G27" s="345"/>
      <c r="H27" s="346">
        <v>1400</v>
      </c>
      <c r="I27" s="346"/>
      <c r="J27" s="346"/>
      <c r="K27" s="346"/>
      <c r="L27" s="346">
        <f t="shared" si="0"/>
        <v>1400</v>
      </c>
    </row>
    <row r="28" spans="1:12" ht="12.75">
      <c r="A28" s="314" t="s">
        <v>79</v>
      </c>
      <c r="B28" s="347" t="s">
        <v>937</v>
      </c>
      <c r="C28" s="348"/>
      <c r="D28" s="348"/>
      <c r="E28" s="348"/>
      <c r="F28" s="348"/>
      <c r="G28" s="349"/>
      <c r="H28" s="346"/>
      <c r="I28" s="346"/>
      <c r="J28" s="346"/>
      <c r="K28" s="346"/>
      <c r="L28" s="346">
        <f t="shared" si="0"/>
        <v>0</v>
      </c>
    </row>
    <row r="29" spans="1:12" ht="12.75" customHeight="1">
      <c r="A29" s="314" t="s">
        <v>82</v>
      </c>
      <c r="B29" s="339" t="s">
        <v>938</v>
      </c>
      <c r="C29" s="340"/>
      <c r="D29" s="340"/>
      <c r="E29" s="340"/>
      <c r="F29" s="340"/>
      <c r="G29" s="341"/>
      <c r="H29" s="342">
        <f>SUM(H30:H30)</f>
        <v>0</v>
      </c>
      <c r="I29" s="342">
        <f>SUM(I30:I30)</f>
        <v>0</v>
      </c>
      <c r="J29" s="342">
        <f>SUM(J30:J30)</f>
        <v>0</v>
      </c>
      <c r="K29" s="342">
        <f>SUM(K30:K30)</f>
        <v>65000</v>
      </c>
      <c r="L29" s="342">
        <f>SUM(H29:K29)</f>
        <v>65000</v>
      </c>
    </row>
    <row r="30" spans="1:12" ht="12.75">
      <c r="A30" s="314" t="s">
        <v>85</v>
      </c>
      <c r="B30" s="343" t="s">
        <v>894</v>
      </c>
      <c r="C30" s="344"/>
      <c r="D30" s="344"/>
      <c r="E30" s="344"/>
      <c r="F30" s="344"/>
      <c r="G30" s="345"/>
      <c r="H30" s="346"/>
      <c r="I30" s="346"/>
      <c r="J30" s="346"/>
      <c r="K30" s="346">
        <v>65000</v>
      </c>
      <c r="L30" s="346">
        <f>SUM(H30:K30)</f>
        <v>65000</v>
      </c>
    </row>
    <row r="31" spans="1:12" s="324" customFormat="1" ht="25.5" customHeight="1">
      <c r="A31" s="314" t="s">
        <v>88</v>
      </c>
      <c r="B31" s="339" t="s">
        <v>939</v>
      </c>
      <c r="C31" s="340"/>
      <c r="D31" s="340"/>
      <c r="E31" s="340"/>
      <c r="F31" s="340"/>
      <c r="G31" s="341"/>
      <c r="H31" s="350">
        <f>SUM(H32:H39)</f>
        <v>2746</v>
      </c>
      <c r="I31" s="350">
        <f>SUM(I32:I39)</f>
        <v>39287</v>
      </c>
      <c r="J31" s="350">
        <f>SUM(J32:J39)</f>
        <v>0</v>
      </c>
      <c r="K31" s="350">
        <f>SUM(K32:K39)</f>
        <v>13312</v>
      </c>
      <c r="L31" s="350">
        <f t="shared" si="0"/>
        <v>55345</v>
      </c>
    </row>
    <row r="32" spans="1:12" ht="12.75">
      <c r="A32" s="314" t="s">
        <v>91</v>
      </c>
      <c r="B32" s="351" t="s">
        <v>940</v>
      </c>
      <c r="C32" s="352"/>
      <c r="D32" s="352"/>
      <c r="E32" s="352"/>
      <c r="F32" s="352"/>
      <c r="G32" s="353"/>
      <c r="H32" s="346">
        <v>2746</v>
      </c>
      <c r="I32" s="346"/>
      <c r="J32" s="346"/>
      <c r="K32" s="346"/>
      <c r="L32" s="346">
        <f t="shared" si="0"/>
        <v>2746</v>
      </c>
    </row>
    <row r="33" spans="1:12" ht="25.5" customHeight="1">
      <c r="A33" s="314" t="s">
        <v>94</v>
      </c>
      <c r="B33" s="351" t="s">
        <v>941</v>
      </c>
      <c r="C33" s="352"/>
      <c r="D33" s="352"/>
      <c r="E33" s="352"/>
      <c r="F33" s="352"/>
      <c r="G33" s="353"/>
      <c r="H33" s="346"/>
      <c r="I33" s="346">
        <v>39287</v>
      </c>
      <c r="J33" s="346"/>
      <c r="K33" s="346"/>
      <c r="L33" s="346">
        <f t="shared" si="0"/>
        <v>39287</v>
      </c>
    </row>
    <row r="34" spans="1:12" ht="12.75">
      <c r="A34" s="314" t="s">
        <v>97</v>
      </c>
      <c r="B34" s="354" t="s">
        <v>942</v>
      </c>
      <c r="C34" s="355"/>
      <c r="D34" s="355"/>
      <c r="E34" s="355"/>
      <c r="F34" s="355"/>
      <c r="G34" s="356"/>
      <c r="H34" s="346"/>
      <c r="I34" s="346"/>
      <c r="J34" s="346"/>
      <c r="K34" s="346">
        <v>865</v>
      </c>
      <c r="L34" s="346">
        <f t="shared" si="0"/>
        <v>865</v>
      </c>
    </row>
    <row r="35" spans="1:12" ht="12.75">
      <c r="A35" s="314" t="s">
        <v>100</v>
      </c>
      <c r="B35" s="354" t="s">
        <v>943</v>
      </c>
      <c r="C35" s="355"/>
      <c r="D35" s="355"/>
      <c r="E35" s="355"/>
      <c r="F35" s="355"/>
      <c r="G35" s="356"/>
      <c r="H35" s="346"/>
      <c r="I35" s="346"/>
      <c r="J35" s="346"/>
      <c r="K35" s="346">
        <v>594</v>
      </c>
      <c r="L35" s="346">
        <f t="shared" si="0"/>
        <v>594</v>
      </c>
    </row>
    <row r="36" spans="1:12" ht="12.75">
      <c r="A36" s="314" t="s">
        <v>103</v>
      </c>
      <c r="B36" s="354" t="s">
        <v>944</v>
      </c>
      <c r="C36" s="355"/>
      <c r="D36" s="355"/>
      <c r="E36" s="355"/>
      <c r="F36" s="355"/>
      <c r="G36" s="356"/>
      <c r="H36" s="346"/>
      <c r="I36" s="346"/>
      <c r="J36" s="346"/>
      <c r="K36" s="346">
        <v>504</v>
      </c>
      <c r="L36" s="346">
        <f t="shared" si="0"/>
        <v>504</v>
      </c>
    </row>
    <row r="37" spans="1:12" ht="12.75">
      <c r="A37" s="314" t="s">
        <v>106</v>
      </c>
      <c r="B37" s="354" t="s">
        <v>945</v>
      </c>
      <c r="C37" s="355"/>
      <c r="D37" s="355"/>
      <c r="E37" s="355"/>
      <c r="F37" s="355"/>
      <c r="G37" s="356"/>
      <c r="H37" s="346"/>
      <c r="I37" s="346"/>
      <c r="J37" s="346"/>
      <c r="K37" s="346">
        <v>2655</v>
      </c>
      <c r="L37" s="346">
        <f t="shared" si="0"/>
        <v>2655</v>
      </c>
    </row>
    <row r="38" spans="1:12" ht="12.75">
      <c r="A38" s="314" t="s">
        <v>109</v>
      </c>
      <c r="B38" s="354" t="s">
        <v>946</v>
      </c>
      <c r="C38" s="355"/>
      <c r="D38" s="355"/>
      <c r="E38" s="355"/>
      <c r="F38" s="355"/>
      <c r="G38" s="356"/>
      <c r="H38" s="346"/>
      <c r="I38" s="346"/>
      <c r="J38" s="346"/>
      <c r="K38" s="346">
        <v>1194</v>
      </c>
      <c r="L38" s="346">
        <f t="shared" si="0"/>
        <v>1194</v>
      </c>
    </row>
    <row r="39" spans="1:12" ht="12.75">
      <c r="A39" s="314" t="s">
        <v>112</v>
      </c>
      <c r="B39" s="354" t="s">
        <v>947</v>
      </c>
      <c r="C39" s="355"/>
      <c r="D39" s="355"/>
      <c r="E39" s="355"/>
      <c r="F39" s="355"/>
      <c r="G39" s="356"/>
      <c r="H39" s="346"/>
      <c r="I39" s="346"/>
      <c r="J39" s="346"/>
      <c r="K39" s="346">
        <v>7500</v>
      </c>
      <c r="L39" s="346">
        <f>SUM(H39:K39)</f>
        <v>7500</v>
      </c>
    </row>
    <row r="40" spans="1:12" s="324" customFormat="1" ht="12.75">
      <c r="A40" s="314" t="s">
        <v>115</v>
      </c>
      <c r="B40" s="339" t="s">
        <v>948</v>
      </c>
      <c r="C40" s="340"/>
      <c r="D40" s="340"/>
      <c r="E40" s="340"/>
      <c r="F40" s="340"/>
      <c r="G40" s="341"/>
      <c r="H40" s="350">
        <f>SUM(H41)</f>
        <v>0</v>
      </c>
      <c r="I40" s="350">
        <f>SUM(I41)</f>
        <v>0</v>
      </c>
      <c r="J40" s="350">
        <f>SUM(J41)</f>
        <v>0</v>
      </c>
      <c r="K40" s="350">
        <f>SUM(K41)</f>
        <v>1777</v>
      </c>
      <c r="L40" s="350">
        <f>SUM(H40:K40)</f>
        <v>1777</v>
      </c>
    </row>
    <row r="41" spans="1:12" ht="12.75">
      <c r="A41" s="314" t="s">
        <v>118</v>
      </c>
      <c r="B41" s="351" t="s">
        <v>949</v>
      </c>
      <c r="C41" s="352"/>
      <c r="D41" s="352"/>
      <c r="E41" s="352"/>
      <c r="F41" s="352"/>
      <c r="G41" s="353"/>
      <c r="H41" s="346"/>
      <c r="I41" s="346"/>
      <c r="J41" s="346"/>
      <c r="K41" s="346">
        <v>1777</v>
      </c>
      <c r="L41" s="346">
        <f>SUM(H41:K41)</f>
        <v>1777</v>
      </c>
    </row>
    <row r="42" spans="1:12" s="324" customFormat="1" ht="12.75">
      <c r="A42" s="314" t="s">
        <v>120</v>
      </c>
      <c r="B42" s="339" t="s">
        <v>950</v>
      </c>
      <c r="C42" s="340"/>
      <c r="D42" s="340"/>
      <c r="E42" s="340"/>
      <c r="F42" s="340"/>
      <c r="G42" s="341"/>
      <c r="H42" s="350">
        <f>SUM(H43)</f>
        <v>0</v>
      </c>
      <c r="I42" s="350">
        <f>SUM(I43)</f>
        <v>0</v>
      </c>
      <c r="J42" s="350">
        <f>SUM(J43)</f>
        <v>0</v>
      </c>
      <c r="K42" s="350">
        <f>SUM(K43)</f>
        <v>0</v>
      </c>
      <c r="L42" s="350">
        <f>SUM(H42:K42)</f>
        <v>0</v>
      </c>
    </row>
    <row r="43" spans="1:12" ht="12.75">
      <c r="A43" s="314" t="s">
        <v>123</v>
      </c>
      <c r="B43" s="351" t="s">
        <v>949</v>
      </c>
      <c r="C43" s="352"/>
      <c r="D43" s="352"/>
      <c r="E43" s="352"/>
      <c r="F43" s="352"/>
      <c r="G43" s="353"/>
      <c r="H43" s="346"/>
      <c r="I43" s="346"/>
      <c r="J43" s="346"/>
      <c r="K43" s="346">
        <v>0</v>
      </c>
      <c r="L43" s="346">
        <f>SUM(H43:K43)</f>
        <v>0</v>
      </c>
    </row>
    <row r="44" spans="1:12" s="324" customFormat="1" ht="12.75">
      <c r="A44" s="314" t="s">
        <v>126</v>
      </c>
      <c r="B44" s="339" t="s">
        <v>951</v>
      </c>
      <c r="C44" s="340"/>
      <c r="D44" s="340"/>
      <c r="E44" s="340"/>
      <c r="F44" s="340"/>
      <c r="G44" s="341"/>
      <c r="H44" s="350">
        <f>SUM(H45:H56)</f>
        <v>18</v>
      </c>
      <c r="I44" s="350">
        <f>SUM(I45:I56)</f>
        <v>2425</v>
      </c>
      <c r="J44" s="350">
        <f>SUM(J45:J56)</f>
        <v>0</v>
      </c>
      <c r="K44" s="350">
        <f>SUM(K45:K56)</f>
        <v>7608</v>
      </c>
      <c r="L44" s="350">
        <f t="shared" si="0"/>
        <v>10051</v>
      </c>
    </row>
    <row r="45" spans="1:12" ht="12.75">
      <c r="A45" s="314" t="s">
        <v>129</v>
      </c>
      <c r="B45" s="351" t="s">
        <v>952</v>
      </c>
      <c r="C45" s="352"/>
      <c r="D45" s="352"/>
      <c r="E45" s="352"/>
      <c r="F45" s="352"/>
      <c r="G45" s="353"/>
      <c r="H45" s="346"/>
      <c r="I45" s="346">
        <v>2425</v>
      </c>
      <c r="J45" s="346"/>
      <c r="K45" s="346">
        <v>575</v>
      </c>
      <c r="L45" s="346">
        <f t="shared" si="0"/>
        <v>3000</v>
      </c>
    </row>
    <row r="46" spans="1:12" ht="12.75">
      <c r="A46" s="314" t="s">
        <v>132</v>
      </c>
      <c r="B46" s="351" t="s">
        <v>953</v>
      </c>
      <c r="C46" s="352"/>
      <c r="D46" s="352"/>
      <c r="E46" s="352"/>
      <c r="F46" s="352"/>
      <c r="G46" s="353"/>
      <c r="H46" s="346">
        <v>18</v>
      </c>
      <c r="I46" s="346"/>
      <c r="J46" s="346"/>
      <c r="K46" s="346"/>
      <c r="L46" s="346">
        <f t="shared" si="0"/>
        <v>18</v>
      </c>
    </row>
    <row r="47" spans="1:12" ht="12.75">
      <c r="A47" s="314" t="s">
        <v>134</v>
      </c>
      <c r="B47" s="351" t="s">
        <v>949</v>
      </c>
      <c r="C47" s="352"/>
      <c r="D47" s="352"/>
      <c r="E47" s="352"/>
      <c r="F47" s="352"/>
      <c r="G47" s="353"/>
      <c r="H47" s="346"/>
      <c r="I47" s="346"/>
      <c r="J47" s="346"/>
      <c r="K47" s="346">
        <v>2700</v>
      </c>
      <c r="L47" s="346">
        <f t="shared" si="0"/>
        <v>2700</v>
      </c>
    </row>
    <row r="48" spans="1:12" ht="12.75">
      <c r="A48" s="314" t="s">
        <v>137</v>
      </c>
      <c r="B48" s="357" t="s">
        <v>954</v>
      </c>
      <c r="C48" s="358"/>
      <c r="D48" s="358"/>
      <c r="E48" s="358"/>
      <c r="F48" s="358"/>
      <c r="G48" s="359"/>
      <c r="H48" s="346"/>
      <c r="I48" s="346"/>
      <c r="J48" s="346"/>
      <c r="K48" s="346">
        <v>197</v>
      </c>
      <c r="L48" s="346">
        <f t="shared" si="0"/>
        <v>197</v>
      </c>
    </row>
    <row r="49" spans="1:12" ht="12.75" customHeight="1">
      <c r="A49" s="314" t="s">
        <v>140</v>
      </c>
      <c r="B49" s="357" t="s">
        <v>955</v>
      </c>
      <c r="C49" s="360"/>
      <c r="D49" s="360"/>
      <c r="E49" s="360"/>
      <c r="F49" s="360"/>
      <c r="G49" s="361"/>
      <c r="H49" s="346"/>
      <c r="I49" s="346"/>
      <c r="J49" s="346"/>
      <c r="K49" s="346">
        <v>198</v>
      </c>
      <c r="L49" s="346">
        <f t="shared" si="0"/>
        <v>198</v>
      </c>
    </row>
    <row r="50" spans="1:12" ht="12.75" customHeight="1">
      <c r="A50" s="314" t="s">
        <v>143</v>
      </c>
      <c r="B50" s="357" t="s">
        <v>956</v>
      </c>
      <c r="C50" s="360"/>
      <c r="D50" s="360"/>
      <c r="E50" s="360"/>
      <c r="F50" s="360"/>
      <c r="G50" s="361"/>
      <c r="H50" s="346"/>
      <c r="I50" s="346"/>
      <c r="J50" s="346"/>
      <c r="K50" s="346">
        <v>196</v>
      </c>
      <c r="L50" s="346">
        <f t="shared" si="0"/>
        <v>196</v>
      </c>
    </row>
    <row r="51" spans="1:12" ht="12.75" customHeight="1">
      <c r="A51" s="314" t="s">
        <v>146</v>
      </c>
      <c r="B51" s="357" t="s">
        <v>957</v>
      </c>
      <c r="C51" s="360"/>
      <c r="D51" s="360"/>
      <c r="E51" s="360"/>
      <c r="F51" s="360"/>
      <c r="G51" s="361"/>
      <c r="H51" s="346"/>
      <c r="I51" s="346"/>
      <c r="J51" s="346"/>
      <c r="K51" s="346">
        <v>199</v>
      </c>
      <c r="L51" s="346">
        <f t="shared" si="0"/>
        <v>199</v>
      </c>
    </row>
    <row r="52" spans="1:12" ht="12.75" customHeight="1">
      <c r="A52" s="314" t="s">
        <v>149</v>
      </c>
      <c r="B52" s="357" t="s">
        <v>958</v>
      </c>
      <c r="C52" s="360"/>
      <c r="D52" s="360"/>
      <c r="E52" s="360"/>
      <c r="F52" s="360"/>
      <c r="G52" s="361"/>
      <c r="H52" s="346"/>
      <c r="I52" s="346"/>
      <c r="J52" s="346"/>
      <c r="K52" s="346">
        <v>200</v>
      </c>
      <c r="L52" s="346">
        <f t="shared" si="0"/>
        <v>200</v>
      </c>
    </row>
    <row r="53" spans="1:12" ht="12.75" customHeight="1">
      <c r="A53" s="314" t="s">
        <v>152</v>
      </c>
      <c r="B53" s="357" t="s">
        <v>959</v>
      </c>
      <c r="C53" s="360"/>
      <c r="D53" s="360"/>
      <c r="E53" s="360"/>
      <c r="F53" s="360"/>
      <c r="G53" s="361"/>
      <c r="H53" s="346"/>
      <c r="I53" s="346"/>
      <c r="J53" s="346"/>
      <c r="K53" s="346">
        <v>200</v>
      </c>
      <c r="L53" s="346">
        <f t="shared" si="0"/>
        <v>200</v>
      </c>
    </row>
    <row r="54" spans="1:12" ht="12.75" customHeight="1">
      <c r="A54" s="314" t="s">
        <v>155</v>
      </c>
      <c r="B54" s="357" t="s">
        <v>960</v>
      </c>
      <c r="C54" s="360"/>
      <c r="D54" s="360"/>
      <c r="E54" s="360"/>
      <c r="F54" s="360"/>
      <c r="G54" s="361"/>
      <c r="H54" s="346"/>
      <c r="I54" s="346"/>
      <c r="J54" s="346"/>
      <c r="K54" s="346">
        <v>200</v>
      </c>
      <c r="L54" s="346">
        <f t="shared" si="0"/>
        <v>200</v>
      </c>
    </row>
    <row r="55" spans="1:12" ht="12.75" customHeight="1">
      <c r="A55" s="314" t="s">
        <v>158</v>
      </c>
      <c r="B55" s="357" t="s">
        <v>961</v>
      </c>
      <c r="C55" s="360"/>
      <c r="D55" s="360"/>
      <c r="E55" s="360"/>
      <c r="F55" s="360"/>
      <c r="G55" s="361"/>
      <c r="H55" s="346"/>
      <c r="I55" s="346"/>
      <c r="J55" s="346"/>
      <c r="K55" s="346">
        <v>143</v>
      </c>
      <c r="L55" s="346">
        <f t="shared" si="0"/>
        <v>143</v>
      </c>
    </row>
    <row r="56" spans="1:12" ht="12.75" customHeight="1">
      <c r="A56" s="314" t="s">
        <v>160</v>
      </c>
      <c r="B56" s="357" t="s">
        <v>962</v>
      </c>
      <c r="C56" s="360"/>
      <c r="D56" s="360"/>
      <c r="E56" s="360"/>
      <c r="F56" s="360"/>
      <c r="G56" s="361"/>
      <c r="H56" s="346"/>
      <c r="I56" s="346"/>
      <c r="J56" s="346"/>
      <c r="K56" s="346">
        <v>2800</v>
      </c>
      <c r="L56" s="346">
        <f t="shared" si="0"/>
        <v>2800</v>
      </c>
    </row>
    <row r="57" spans="1:12" s="324" customFormat="1" ht="12.75">
      <c r="A57" s="314" t="s">
        <v>161</v>
      </c>
      <c r="B57" s="339" t="s">
        <v>963</v>
      </c>
      <c r="C57" s="340"/>
      <c r="D57" s="340"/>
      <c r="E57" s="340"/>
      <c r="F57" s="340"/>
      <c r="G57" s="341"/>
      <c r="H57" s="350">
        <f>SUM(H58)</f>
        <v>0</v>
      </c>
      <c r="I57" s="350">
        <f>SUM(I58)</f>
        <v>0</v>
      </c>
      <c r="J57" s="350">
        <f>SUM(J58)</f>
        <v>0</v>
      </c>
      <c r="K57" s="350">
        <f>SUM(K58)</f>
        <v>119</v>
      </c>
      <c r="L57" s="350">
        <f>SUM(H57:K57)</f>
        <v>119</v>
      </c>
    </row>
    <row r="58" spans="1:12" ht="12.75">
      <c r="A58" s="314" t="s">
        <v>162</v>
      </c>
      <c r="B58" s="351" t="s">
        <v>949</v>
      </c>
      <c r="C58" s="352"/>
      <c r="D58" s="352"/>
      <c r="E58" s="352"/>
      <c r="F58" s="352"/>
      <c r="G58" s="353"/>
      <c r="H58" s="346"/>
      <c r="I58" s="346"/>
      <c r="J58" s="346"/>
      <c r="K58" s="346">
        <v>119</v>
      </c>
      <c r="L58" s="346">
        <f>SUM(H58:K58)</f>
        <v>119</v>
      </c>
    </row>
    <row r="59" spans="1:12" ht="12.75">
      <c r="A59" s="314" t="s">
        <v>164</v>
      </c>
      <c r="B59" s="339" t="s">
        <v>964</v>
      </c>
      <c r="C59" s="340"/>
      <c r="D59" s="340"/>
      <c r="E59" s="340"/>
      <c r="F59" s="340"/>
      <c r="G59" s="341"/>
      <c r="H59" s="350">
        <f>SUM(H60:H62)</f>
        <v>23961</v>
      </c>
      <c r="I59" s="350">
        <f>SUM(I60:I62)</f>
        <v>359448</v>
      </c>
      <c r="J59" s="350">
        <f>SUM(J60:J62)</f>
        <v>0</v>
      </c>
      <c r="K59" s="350">
        <f>SUM(K60:K64)</f>
        <v>129054</v>
      </c>
      <c r="L59" s="350">
        <f>SUM(L60:L64)</f>
        <v>512463</v>
      </c>
    </row>
    <row r="60" spans="1:12" ht="12.75">
      <c r="A60" s="314" t="s">
        <v>166</v>
      </c>
      <c r="B60" s="343" t="s">
        <v>965</v>
      </c>
      <c r="C60" s="344"/>
      <c r="D60" s="344"/>
      <c r="E60" s="344"/>
      <c r="F60" s="344"/>
      <c r="G60" s="345"/>
      <c r="H60" s="346">
        <v>18961</v>
      </c>
      <c r="I60" s="346">
        <v>359448</v>
      </c>
      <c r="J60" s="346"/>
      <c r="K60" s="346"/>
      <c r="L60" s="346">
        <f t="shared" si="0"/>
        <v>378409</v>
      </c>
    </row>
    <row r="61" spans="1:12" ht="12.75">
      <c r="A61" s="314" t="s">
        <v>168</v>
      </c>
      <c r="B61" s="343" t="s">
        <v>966</v>
      </c>
      <c r="C61" s="344"/>
      <c r="D61" s="344"/>
      <c r="E61" s="344"/>
      <c r="F61" s="344"/>
      <c r="G61" s="345"/>
      <c r="H61" s="346">
        <v>5000</v>
      </c>
      <c r="I61" s="346"/>
      <c r="J61" s="346"/>
      <c r="K61" s="346">
        <v>1841</v>
      </c>
      <c r="L61" s="346">
        <f t="shared" si="0"/>
        <v>6841</v>
      </c>
    </row>
    <row r="62" spans="1:12" ht="12.75">
      <c r="A62" s="314" t="s">
        <v>170</v>
      </c>
      <c r="B62" s="343" t="s">
        <v>967</v>
      </c>
      <c r="C62" s="344"/>
      <c r="D62" s="344"/>
      <c r="E62" s="344"/>
      <c r="F62" s="344"/>
      <c r="G62" s="345"/>
      <c r="H62" s="346"/>
      <c r="I62" s="346"/>
      <c r="J62" s="346"/>
      <c r="K62" s="346">
        <v>70000</v>
      </c>
      <c r="L62" s="346">
        <f t="shared" si="0"/>
        <v>70000</v>
      </c>
    </row>
    <row r="63" spans="1:12" ht="12.75">
      <c r="A63" s="314" t="s">
        <v>173</v>
      </c>
      <c r="B63" s="343" t="s">
        <v>968</v>
      </c>
      <c r="C63" s="344"/>
      <c r="D63" s="344"/>
      <c r="E63" s="344"/>
      <c r="F63" s="344"/>
      <c r="G63" s="345"/>
      <c r="H63" s="346"/>
      <c r="I63" s="346"/>
      <c r="J63" s="346"/>
      <c r="K63" s="346">
        <v>6432</v>
      </c>
      <c r="L63" s="346">
        <f t="shared" si="0"/>
        <v>6432</v>
      </c>
    </row>
    <row r="64" spans="1:12" ht="12.75">
      <c r="A64" s="314" t="s">
        <v>175</v>
      </c>
      <c r="B64" s="343" t="s">
        <v>969</v>
      </c>
      <c r="C64" s="344"/>
      <c r="D64" s="344"/>
      <c r="E64" s="344"/>
      <c r="F64" s="344"/>
      <c r="G64" s="345"/>
      <c r="H64" s="346"/>
      <c r="I64" s="346"/>
      <c r="J64" s="346"/>
      <c r="K64" s="346">
        <v>50781</v>
      </c>
      <c r="L64" s="346">
        <f t="shared" si="0"/>
        <v>50781</v>
      </c>
    </row>
    <row r="65" spans="1:12" s="324" customFormat="1" ht="12.75">
      <c r="A65" s="314" t="s">
        <v>178</v>
      </c>
      <c r="B65" s="339" t="s">
        <v>970</v>
      </c>
      <c r="C65" s="340"/>
      <c r="D65" s="340"/>
      <c r="E65" s="340"/>
      <c r="F65" s="340"/>
      <c r="G65" s="341"/>
      <c r="H65" s="350">
        <f>SUM(H66)</f>
        <v>0</v>
      </c>
      <c r="I65" s="350">
        <f>SUM(I66)</f>
        <v>0</v>
      </c>
      <c r="J65" s="350">
        <f>SUM(J66)</f>
        <v>0</v>
      </c>
      <c r="K65" s="350">
        <f>SUM(K66)</f>
        <v>1034</v>
      </c>
      <c r="L65" s="350">
        <f>SUM(H65:K65)</f>
        <v>1034</v>
      </c>
    </row>
    <row r="66" spans="1:12" ht="12.75">
      <c r="A66" s="314" t="s">
        <v>181</v>
      </c>
      <c r="B66" s="351" t="s">
        <v>971</v>
      </c>
      <c r="C66" s="352"/>
      <c r="D66" s="352"/>
      <c r="E66" s="352"/>
      <c r="F66" s="352"/>
      <c r="G66" s="353"/>
      <c r="H66" s="346"/>
      <c r="I66" s="346"/>
      <c r="J66" s="346"/>
      <c r="K66" s="346">
        <v>1034</v>
      </c>
      <c r="L66" s="346">
        <f>SUM(H66:K66)</f>
        <v>1034</v>
      </c>
    </row>
    <row r="67" spans="1:12" s="324" customFormat="1" ht="24" customHeight="1">
      <c r="A67" s="314" t="s">
        <v>184</v>
      </c>
      <c r="B67" s="339" t="s">
        <v>972</v>
      </c>
      <c r="C67" s="340"/>
      <c r="D67" s="340"/>
      <c r="E67" s="340"/>
      <c r="F67" s="340"/>
      <c r="G67" s="341"/>
      <c r="H67" s="350">
        <f>SUM(H68)</f>
        <v>0</v>
      </c>
      <c r="I67" s="350">
        <f>SUM(I68)</f>
        <v>0</v>
      </c>
      <c r="J67" s="350">
        <f>SUM(J68)</f>
        <v>0</v>
      </c>
      <c r="K67" s="350">
        <f>SUM(K68)</f>
        <v>800</v>
      </c>
      <c r="L67" s="350">
        <f>SUM(H67:K67)</f>
        <v>800</v>
      </c>
    </row>
    <row r="68" spans="1:12" ht="12.75">
      <c r="A68" s="314" t="s">
        <v>187</v>
      </c>
      <c r="B68" s="351" t="s">
        <v>949</v>
      </c>
      <c r="C68" s="352"/>
      <c r="D68" s="352"/>
      <c r="E68" s="352"/>
      <c r="F68" s="352"/>
      <c r="G68" s="353"/>
      <c r="H68" s="346"/>
      <c r="I68" s="346"/>
      <c r="J68" s="346"/>
      <c r="K68" s="346">
        <v>800</v>
      </c>
      <c r="L68" s="346">
        <f>SUM(H68:K68)</f>
        <v>800</v>
      </c>
    </row>
    <row r="69" spans="1:12" ht="12.75">
      <c r="A69" s="314" t="s">
        <v>190</v>
      </c>
      <c r="B69" s="362" t="s">
        <v>973</v>
      </c>
      <c r="C69" s="363"/>
      <c r="D69" s="363"/>
      <c r="E69" s="363"/>
      <c r="F69" s="363"/>
      <c r="G69" s="364"/>
      <c r="H69" s="342">
        <f>SUM(H70:H75)</f>
        <v>2854</v>
      </c>
      <c r="I69" s="342">
        <f>SUM(I70:I75)</f>
        <v>0</v>
      </c>
      <c r="J69" s="342">
        <f>SUM(J70:J75)</f>
        <v>0</v>
      </c>
      <c r="K69" s="342">
        <f>SUM(K70:K75)</f>
        <v>9081</v>
      </c>
      <c r="L69" s="342">
        <f t="shared" si="0"/>
        <v>11935</v>
      </c>
    </row>
    <row r="70" spans="1:12" ht="12.75">
      <c r="A70" s="314" t="s">
        <v>193</v>
      </c>
      <c r="B70" s="365" t="s">
        <v>974</v>
      </c>
      <c r="C70" s="365"/>
      <c r="D70" s="365"/>
      <c r="E70" s="365"/>
      <c r="F70" s="365"/>
      <c r="G70" s="365"/>
      <c r="H70" s="346">
        <v>2854</v>
      </c>
      <c r="I70" s="346"/>
      <c r="J70" s="346"/>
      <c r="K70" s="346"/>
      <c r="L70" s="346">
        <f t="shared" si="0"/>
        <v>2854</v>
      </c>
    </row>
    <row r="71" spans="1:12" ht="12.75">
      <c r="A71" s="314" t="s">
        <v>195</v>
      </c>
      <c r="B71" s="343" t="s">
        <v>975</v>
      </c>
      <c r="C71" s="344"/>
      <c r="D71" s="344"/>
      <c r="E71" s="344"/>
      <c r="F71" s="344"/>
      <c r="G71" s="345"/>
      <c r="H71" s="346"/>
      <c r="I71" s="346"/>
      <c r="J71" s="346"/>
      <c r="K71" s="346">
        <v>3302</v>
      </c>
      <c r="L71" s="346">
        <f t="shared" si="0"/>
        <v>3302</v>
      </c>
    </row>
    <row r="72" spans="1:12" ht="25.5" customHeight="1">
      <c r="A72" s="314" t="s">
        <v>197</v>
      </c>
      <c r="B72" s="343" t="s">
        <v>976</v>
      </c>
      <c r="C72" s="344"/>
      <c r="D72" s="344"/>
      <c r="E72" s="344"/>
      <c r="F72" s="344"/>
      <c r="G72" s="345"/>
      <c r="H72" s="346"/>
      <c r="I72" s="346"/>
      <c r="J72" s="346"/>
      <c r="K72" s="346">
        <v>2286</v>
      </c>
      <c r="L72" s="346">
        <f t="shared" si="0"/>
        <v>2286</v>
      </c>
    </row>
    <row r="73" spans="1:12" ht="12.75">
      <c r="A73" s="314" t="s">
        <v>199</v>
      </c>
      <c r="B73" s="343" t="s">
        <v>977</v>
      </c>
      <c r="C73" s="344" t="s">
        <v>977</v>
      </c>
      <c r="D73" s="344" t="s">
        <v>977</v>
      </c>
      <c r="E73" s="344" t="s">
        <v>977</v>
      </c>
      <c r="F73" s="344" t="s">
        <v>977</v>
      </c>
      <c r="G73" s="345" t="s">
        <v>977</v>
      </c>
      <c r="H73" s="346"/>
      <c r="I73" s="346"/>
      <c r="J73" s="346"/>
      <c r="K73" s="346">
        <v>2286</v>
      </c>
      <c r="L73" s="346">
        <f t="shared" si="0"/>
        <v>2286</v>
      </c>
    </row>
    <row r="74" spans="1:12" ht="12.75">
      <c r="A74" s="314" t="s">
        <v>201</v>
      </c>
      <c r="B74" s="343" t="s">
        <v>978</v>
      </c>
      <c r="C74" s="344" t="s">
        <v>978</v>
      </c>
      <c r="D74" s="344" t="s">
        <v>978</v>
      </c>
      <c r="E74" s="344" t="s">
        <v>978</v>
      </c>
      <c r="F74" s="344" t="s">
        <v>978</v>
      </c>
      <c r="G74" s="345" t="s">
        <v>978</v>
      </c>
      <c r="H74" s="346"/>
      <c r="I74" s="346"/>
      <c r="J74" s="346"/>
      <c r="K74" s="346">
        <v>318</v>
      </c>
      <c r="L74" s="346">
        <f t="shared" si="0"/>
        <v>318</v>
      </c>
    </row>
    <row r="75" spans="1:12" ht="12.75" customHeight="1">
      <c r="A75" s="314" t="s">
        <v>204</v>
      </c>
      <c r="B75" s="343" t="s">
        <v>979</v>
      </c>
      <c r="C75" s="344" t="s">
        <v>979</v>
      </c>
      <c r="D75" s="344" t="s">
        <v>979</v>
      </c>
      <c r="E75" s="344" t="s">
        <v>979</v>
      </c>
      <c r="F75" s="344" t="s">
        <v>979</v>
      </c>
      <c r="G75" s="345" t="s">
        <v>979</v>
      </c>
      <c r="H75" s="346"/>
      <c r="I75" s="346"/>
      <c r="J75" s="346"/>
      <c r="K75" s="346">
        <v>889</v>
      </c>
      <c r="L75" s="346">
        <f t="shared" si="0"/>
        <v>889</v>
      </c>
    </row>
    <row r="76" spans="1:12" ht="12.75">
      <c r="A76" s="314" t="s">
        <v>207</v>
      </c>
      <c r="B76" s="339" t="s">
        <v>980</v>
      </c>
      <c r="C76" s="340"/>
      <c r="D76" s="340"/>
      <c r="E76" s="340"/>
      <c r="F76" s="340"/>
      <c r="G76" s="341"/>
      <c r="H76" s="350">
        <f>SUM(H77:H78)</f>
        <v>0</v>
      </c>
      <c r="I76" s="350">
        <f>SUM(I77:I78)</f>
        <v>0</v>
      </c>
      <c r="J76" s="350">
        <f>SUM(J77:J78)</f>
        <v>0</v>
      </c>
      <c r="K76" s="350">
        <f>SUM(K77:K78)</f>
        <v>4000</v>
      </c>
      <c r="L76" s="350">
        <f t="shared" si="0"/>
        <v>4000</v>
      </c>
    </row>
    <row r="77" spans="1:12" ht="12.75">
      <c r="A77" s="314" t="s">
        <v>210</v>
      </c>
      <c r="B77" s="343" t="s">
        <v>981</v>
      </c>
      <c r="C77" s="344"/>
      <c r="D77" s="344"/>
      <c r="E77" s="344"/>
      <c r="F77" s="344"/>
      <c r="G77" s="345"/>
      <c r="H77" s="346"/>
      <c r="I77" s="346"/>
      <c r="J77" s="346"/>
      <c r="K77" s="346">
        <v>2000</v>
      </c>
      <c r="L77" s="346">
        <f t="shared" si="0"/>
        <v>2000</v>
      </c>
    </row>
    <row r="78" spans="1:12" ht="12.75">
      <c r="A78" s="314" t="s">
        <v>213</v>
      </c>
      <c r="B78" s="365" t="s">
        <v>982</v>
      </c>
      <c r="C78" s="365"/>
      <c r="D78" s="365"/>
      <c r="E78" s="365"/>
      <c r="F78" s="365"/>
      <c r="G78" s="365"/>
      <c r="H78" s="346"/>
      <c r="I78" s="346"/>
      <c r="J78" s="346"/>
      <c r="K78" s="346">
        <v>2000</v>
      </c>
      <c r="L78" s="346">
        <f t="shared" si="0"/>
        <v>2000</v>
      </c>
    </row>
    <row r="79" spans="1:12" ht="12.75">
      <c r="A79" s="314" t="s">
        <v>215</v>
      </c>
      <c r="B79" s="339" t="s">
        <v>983</v>
      </c>
      <c r="C79" s="340"/>
      <c r="D79" s="340"/>
      <c r="E79" s="340"/>
      <c r="F79" s="340"/>
      <c r="G79" s="341"/>
      <c r="H79" s="350">
        <f>SUM(H80)</f>
        <v>0</v>
      </c>
      <c r="I79" s="350">
        <f aca="true" t="shared" si="1" ref="I79:K81">SUM(I80)</f>
        <v>0</v>
      </c>
      <c r="J79" s="350">
        <f t="shared" si="1"/>
        <v>0</v>
      </c>
      <c r="K79" s="350">
        <f t="shared" si="1"/>
        <v>5334</v>
      </c>
      <c r="L79" s="350">
        <f aca="true" t="shared" si="2" ref="L79:L96">SUM(H79:K79)</f>
        <v>5334</v>
      </c>
    </row>
    <row r="80" spans="1:12" ht="25.5" customHeight="1">
      <c r="A80" s="314" t="s">
        <v>217</v>
      </c>
      <c r="B80" s="343" t="s">
        <v>984</v>
      </c>
      <c r="C80" s="344"/>
      <c r="D80" s="344"/>
      <c r="E80" s="344"/>
      <c r="F80" s="344"/>
      <c r="G80" s="345"/>
      <c r="H80" s="346"/>
      <c r="I80" s="346"/>
      <c r="J80" s="346"/>
      <c r="K80" s="346">
        <v>5334</v>
      </c>
      <c r="L80" s="346">
        <f t="shared" si="2"/>
        <v>5334</v>
      </c>
    </row>
    <row r="81" spans="1:12" ht="12.75">
      <c r="A81" s="314" t="s">
        <v>219</v>
      </c>
      <c r="B81" s="339" t="s">
        <v>985</v>
      </c>
      <c r="C81" s="340"/>
      <c r="D81" s="340"/>
      <c r="E81" s="340"/>
      <c r="F81" s="340"/>
      <c r="G81" s="341"/>
      <c r="H81" s="350">
        <f>SUM(H82)</f>
        <v>1401</v>
      </c>
      <c r="I81" s="350">
        <f t="shared" si="1"/>
        <v>0</v>
      </c>
      <c r="J81" s="350">
        <f t="shared" si="1"/>
        <v>0</v>
      </c>
      <c r="K81" s="350">
        <f t="shared" si="1"/>
        <v>1000</v>
      </c>
      <c r="L81" s="350">
        <f t="shared" si="2"/>
        <v>2401</v>
      </c>
    </row>
    <row r="82" spans="1:12" ht="12.75">
      <c r="A82" s="314" t="s">
        <v>221</v>
      </c>
      <c r="B82" s="343" t="s">
        <v>986</v>
      </c>
      <c r="C82" s="344"/>
      <c r="D82" s="344"/>
      <c r="E82" s="344"/>
      <c r="F82" s="344"/>
      <c r="G82" s="345"/>
      <c r="H82" s="346">
        <v>1401</v>
      </c>
      <c r="I82" s="346"/>
      <c r="J82" s="346"/>
      <c r="K82" s="346">
        <v>1000</v>
      </c>
      <c r="L82" s="346">
        <f t="shared" si="2"/>
        <v>2401</v>
      </c>
    </row>
    <row r="83" spans="1:12" ht="12.75">
      <c r="A83" s="314" t="s">
        <v>224</v>
      </c>
      <c r="B83" s="362" t="s">
        <v>987</v>
      </c>
      <c r="C83" s="363"/>
      <c r="D83" s="363"/>
      <c r="E83" s="363"/>
      <c r="F83" s="363"/>
      <c r="G83" s="364"/>
      <c r="H83" s="342">
        <f>SUM(H84:H88)</f>
        <v>5064</v>
      </c>
      <c r="I83" s="342">
        <f>SUM(I84:I88)</f>
        <v>0</v>
      </c>
      <c r="J83" s="342">
        <f>SUM(J84:J88)</f>
        <v>0</v>
      </c>
      <c r="K83" s="342">
        <f>SUM(K84:K89)</f>
        <v>8312</v>
      </c>
      <c r="L83" s="342">
        <f t="shared" si="2"/>
        <v>13376</v>
      </c>
    </row>
    <row r="84" spans="1:12" ht="12.75">
      <c r="A84" s="314" t="s">
        <v>227</v>
      </c>
      <c r="B84" s="365" t="s">
        <v>988</v>
      </c>
      <c r="C84" s="365"/>
      <c r="D84" s="365"/>
      <c r="E84" s="365"/>
      <c r="F84" s="365"/>
      <c r="G84" s="365"/>
      <c r="H84" s="346"/>
      <c r="I84" s="346"/>
      <c r="J84" s="346"/>
      <c r="K84" s="346">
        <v>85</v>
      </c>
      <c r="L84" s="346">
        <f t="shared" si="2"/>
        <v>85</v>
      </c>
    </row>
    <row r="85" spans="1:12" ht="12.75">
      <c r="A85" s="314" t="s">
        <v>229</v>
      </c>
      <c r="B85" s="343" t="s">
        <v>989</v>
      </c>
      <c r="C85" s="344"/>
      <c r="D85" s="344"/>
      <c r="E85" s="344"/>
      <c r="F85" s="344"/>
      <c r="G85" s="345"/>
      <c r="H85" s="346">
        <v>5000</v>
      </c>
      <c r="I85" s="346"/>
      <c r="J85" s="346"/>
      <c r="K85" s="346"/>
      <c r="L85" s="346">
        <f t="shared" si="2"/>
        <v>5000</v>
      </c>
    </row>
    <row r="86" spans="1:12" ht="12.75">
      <c r="A86" s="314" t="s">
        <v>230</v>
      </c>
      <c r="B86" s="343" t="s">
        <v>990</v>
      </c>
      <c r="C86" s="344"/>
      <c r="D86" s="344"/>
      <c r="E86" s="344"/>
      <c r="F86" s="344"/>
      <c r="G86" s="345"/>
      <c r="H86" s="346">
        <v>64</v>
      </c>
      <c r="I86" s="346"/>
      <c r="J86" s="346"/>
      <c r="K86" s="346"/>
      <c r="L86" s="346">
        <f t="shared" si="2"/>
        <v>64</v>
      </c>
    </row>
    <row r="87" spans="1:12" ht="12.75">
      <c r="A87" s="314" t="s">
        <v>231</v>
      </c>
      <c r="B87" s="343" t="s">
        <v>991</v>
      </c>
      <c r="C87" s="344"/>
      <c r="D87" s="344"/>
      <c r="E87" s="344"/>
      <c r="F87" s="344"/>
      <c r="G87" s="345"/>
      <c r="H87" s="346"/>
      <c r="I87" s="346"/>
      <c r="J87" s="346"/>
      <c r="K87" s="346"/>
      <c r="L87" s="346">
        <f t="shared" si="2"/>
        <v>0</v>
      </c>
    </row>
    <row r="88" spans="1:12" ht="12.75">
      <c r="A88" s="314" t="s">
        <v>233</v>
      </c>
      <c r="B88" s="343" t="s">
        <v>992</v>
      </c>
      <c r="C88" s="344"/>
      <c r="D88" s="344"/>
      <c r="E88" s="344"/>
      <c r="F88" s="344"/>
      <c r="G88" s="345"/>
      <c r="H88" s="346"/>
      <c r="I88" s="346"/>
      <c r="J88" s="346"/>
      <c r="K88" s="346"/>
      <c r="L88" s="346">
        <f t="shared" si="2"/>
        <v>0</v>
      </c>
    </row>
    <row r="89" spans="1:12" ht="12.75">
      <c r="A89" s="314" t="s">
        <v>234</v>
      </c>
      <c r="B89" s="343" t="s">
        <v>993</v>
      </c>
      <c r="C89" s="344"/>
      <c r="D89" s="344"/>
      <c r="E89" s="344"/>
      <c r="F89" s="344"/>
      <c r="G89" s="345"/>
      <c r="H89" s="346"/>
      <c r="I89" s="346"/>
      <c r="J89" s="346"/>
      <c r="K89" s="346">
        <v>8227</v>
      </c>
      <c r="L89" s="346">
        <f t="shared" si="2"/>
        <v>8227</v>
      </c>
    </row>
    <row r="90" spans="1:12" ht="12.75">
      <c r="A90" s="314" t="s">
        <v>236</v>
      </c>
      <c r="B90" s="339" t="s">
        <v>994</v>
      </c>
      <c r="C90" s="340"/>
      <c r="D90" s="340"/>
      <c r="E90" s="340"/>
      <c r="F90" s="340"/>
      <c r="G90" s="341"/>
      <c r="H90" s="350">
        <f>SUM(H91:H92)</f>
        <v>0</v>
      </c>
      <c r="I90" s="350">
        <f>SUM(I91:I92)</f>
        <v>0</v>
      </c>
      <c r="J90" s="350">
        <f>SUM(J91:J92)</f>
        <v>0</v>
      </c>
      <c r="K90" s="350">
        <f>SUM(K91:K93)</f>
        <v>413</v>
      </c>
      <c r="L90" s="350">
        <f t="shared" si="2"/>
        <v>413</v>
      </c>
    </row>
    <row r="91" spans="1:12" ht="12.75">
      <c r="A91" s="314" t="s">
        <v>238</v>
      </c>
      <c r="B91" s="343" t="s">
        <v>995</v>
      </c>
      <c r="C91" s="344"/>
      <c r="D91" s="344"/>
      <c r="E91" s="344"/>
      <c r="F91" s="344"/>
      <c r="G91" s="345"/>
      <c r="H91" s="346"/>
      <c r="I91" s="346"/>
      <c r="J91" s="346"/>
      <c r="K91" s="346">
        <v>300</v>
      </c>
      <c r="L91" s="346">
        <f t="shared" si="2"/>
        <v>300</v>
      </c>
    </row>
    <row r="92" spans="1:12" ht="12.75">
      <c r="A92" s="314" t="s">
        <v>240</v>
      </c>
      <c r="B92" s="365" t="s">
        <v>996</v>
      </c>
      <c r="C92" s="365"/>
      <c r="D92" s="365"/>
      <c r="E92" s="365"/>
      <c r="F92" s="365"/>
      <c r="G92" s="365"/>
      <c r="H92" s="346"/>
      <c r="I92" s="346"/>
      <c r="J92" s="346"/>
      <c r="K92" s="346">
        <v>89</v>
      </c>
      <c r="L92" s="346">
        <f t="shared" si="2"/>
        <v>89</v>
      </c>
    </row>
    <row r="93" spans="1:12" ht="12.75">
      <c r="A93" s="314" t="s">
        <v>242</v>
      </c>
      <c r="B93" s="343" t="s">
        <v>949</v>
      </c>
      <c r="C93" s="344"/>
      <c r="D93" s="344"/>
      <c r="E93" s="344"/>
      <c r="F93" s="344"/>
      <c r="G93" s="345"/>
      <c r="H93" s="346"/>
      <c r="I93" s="346"/>
      <c r="J93" s="346"/>
      <c r="K93" s="346">
        <v>24</v>
      </c>
      <c r="L93" s="346">
        <f t="shared" si="2"/>
        <v>24</v>
      </c>
    </row>
    <row r="94" spans="1:12" ht="12.75">
      <c r="A94" s="314" t="s">
        <v>244</v>
      </c>
      <c r="B94" s="339" t="s">
        <v>997</v>
      </c>
      <c r="C94" s="340"/>
      <c r="D94" s="340"/>
      <c r="E94" s="340"/>
      <c r="F94" s="340"/>
      <c r="G94" s="341"/>
      <c r="H94" s="350">
        <f>SUM(H95:H96)</f>
        <v>6227</v>
      </c>
      <c r="I94" s="350">
        <f>SUM(I95:I96)</f>
        <v>0</v>
      </c>
      <c r="J94" s="350">
        <f>SUM(J95:J96)</f>
        <v>0</v>
      </c>
      <c r="K94" s="350">
        <f>SUM(K95:K96)</f>
        <v>8000</v>
      </c>
      <c r="L94" s="350">
        <f t="shared" si="2"/>
        <v>14227</v>
      </c>
    </row>
    <row r="95" spans="1:12" ht="12.75">
      <c r="A95" s="314" t="s">
        <v>245</v>
      </c>
      <c r="B95" s="343" t="s">
        <v>998</v>
      </c>
      <c r="C95" s="344"/>
      <c r="D95" s="344"/>
      <c r="E95" s="344"/>
      <c r="F95" s="344"/>
      <c r="G95" s="345"/>
      <c r="H95" s="346">
        <v>6227</v>
      </c>
      <c r="I95" s="346"/>
      <c r="J95" s="346"/>
      <c r="K95" s="346"/>
      <c r="L95" s="346">
        <f t="shared" si="2"/>
        <v>6227</v>
      </c>
    </row>
    <row r="96" spans="1:12" ht="12.75">
      <c r="A96" s="314" t="s">
        <v>246</v>
      </c>
      <c r="B96" s="365" t="s">
        <v>999</v>
      </c>
      <c r="C96" s="365"/>
      <c r="D96" s="365"/>
      <c r="E96" s="365"/>
      <c r="F96" s="365"/>
      <c r="G96" s="365"/>
      <c r="H96" s="346"/>
      <c r="I96" s="346"/>
      <c r="J96" s="346"/>
      <c r="K96" s="346">
        <v>8000</v>
      </c>
      <c r="L96" s="346">
        <f t="shared" si="2"/>
        <v>8000</v>
      </c>
    </row>
    <row r="97" spans="1:12" ht="25.5" customHeight="1">
      <c r="A97" s="314" t="s">
        <v>247</v>
      </c>
      <c r="B97" s="336" t="s">
        <v>1000</v>
      </c>
      <c r="C97" s="337"/>
      <c r="D97" s="337"/>
      <c r="E97" s="337"/>
      <c r="F97" s="337"/>
      <c r="G97" s="337"/>
      <c r="H97" s="337"/>
      <c r="I97" s="337"/>
      <c r="J97" s="337"/>
      <c r="K97" s="337"/>
      <c r="L97" s="338"/>
    </row>
    <row r="98" spans="1:12" ht="12.75" customHeight="1">
      <c r="A98" s="314" t="s">
        <v>249</v>
      </c>
      <c r="B98" s="339" t="s">
        <v>938</v>
      </c>
      <c r="C98" s="340"/>
      <c r="D98" s="340"/>
      <c r="E98" s="340"/>
      <c r="F98" s="340"/>
      <c r="G98" s="341"/>
      <c r="H98" s="342">
        <f>SUM(H99:H99)</f>
        <v>0</v>
      </c>
      <c r="I98" s="342">
        <f>SUM(I99:I99)</f>
        <v>0</v>
      </c>
      <c r="J98" s="342">
        <f>SUM(J99:J99)</f>
        <v>0</v>
      </c>
      <c r="K98" s="342">
        <f>SUM(K99:K99)</f>
        <v>7000</v>
      </c>
      <c r="L98" s="342">
        <f>SUM(H98:K98)</f>
        <v>7000</v>
      </c>
    </row>
    <row r="99" spans="1:12" ht="25.5" customHeight="1">
      <c r="A99" s="314" t="s">
        <v>250</v>
      </c>
      <c r="B99" s="343" t="s">
        <v>1001</v>
      </c>
      <c r="C99" s="344"/>
      <c r="D99" s="344"/>
      <c r="E99" s="344"/>
      <c r="F99" s="344"/>
      <c r="G99" s="345"/>
      <c r="H99" s="346"/>
      <c r="I99" s="346"/>
      <c r="J99" s="346"/>
      <c r="K99" s="346">
        <v>7000</v>
      </c>
      <c r="L99" s="346">
        <f aca="true" t="shared" si="3" ref="L99:L108">SUM(H99:K99)</f>
        <v>7000</v>
      </c>
    </row>
    <row r="100" spans="1:12" ht="25.5" customHeight="1">
      <c r="A100" s="314" t="s">
        <v>251</v>
      </c>
      <c r="B100" s="339" t="s">
        <v>939</v>
      </c>
      <c r="C100" s="340"/>
      <c r="D100" s="340"/>
      <c r="E100" s="340"/>
      <c r="F100" s="340"/>
      <c r="G100" s="341"/>
      <c r="H100" s="342">
        <f>SUM(H101:H108)</f>
        <v>16927</v>
      </c>
      <c r="I100" s="342">
        <f>SUM(I101:I108)</f>
        <v>759290</v>
      </c>
      <c r="J100" s="342">
        <f>SUM(J101:J108)</f>
        <v>9779</v>
      </c>
      <c r="K100" s="342">
        <f>SUM(K101:K108)</f>
        <v>133477</v>
      </c>
      <c r="L100" s="342">
        <f t="shared" si="3"/>
        <v>919473</v>
      </c>
    </row>
    <row r="101" spans="1:12" ht="12.75">
      <c r="A101" s="314" t="s">
        <v>252</v>
      </c>
      <c r="B101" s="365" t="s">
        <v>1002</v>
      </c>
      <c r="C101" s="365"/>
      <c r="D101" s="365"/>
      <c r="E101" s="365"/>
      <c r="F101" s="365"/>
      <c r="G101" s="365"/>
      <c r="H101" s="346">
        <v>2511</v>
      </c>
      <c r="I101" s="346"/>
      <c r="J101" s="346"/>
      <c r="K101" s="346">
        <v>5739</v>
      </c>
      <c r="L101" s="346">
        <f t="shared" si="3"/>
        <v>8250</v>
      </c>
    </row>
    <row r="102" spans="1:12" ht="12.75">
      <c r="A102" s="314" t="s">
        <v>253</v>
      </c>
      <c r="B102" s="343" t="s">
        <v>1003</v>
      </c>
      <c r="C102" s="344"/>
      <c r="D102" s="344"/>
      <c r="E102" s="344"/>
      <c r="F102" s="344"/>
      <c r="G102" s="345"/>
      <c r="H102" s="346">
        <v>2196</v>
      </c>
      <c r="I102" s="346"/>
      <c r="J102" s="346"/>
      <c r="K102" s="346">
        <v>15700</v>
      </c>
      <c r="L102" s="346">
        <f t="shared" si="3"/>
        <v>17896</v>
      </c>
    </row>
    <row r="103" spans="1:12" ht="12.75">
      <c r="A103" s="314" t="s">
        <v>255</v>
      </c>
      <c r="B103" s="343" t="s">
        <v>1004</v>
      </c>
      <c r="C103" s="344"/>
      <c r="D103" s="344"/>
      <c r="E103" s="344"/>
      <c r="F103" s="344"/>
      <c r="G103" s="345"/>
      <c r="H103" s="346">
        <v>5235</v>
      </c>
      <c r="I103" s="346"/>
      <c r="J103" s="346">
        <v>9779</v>
      </c>
      <c r="K103" s="346">
        <v>28104</v>
      </c>
      <c r="L103" s="346">
        <f t="shared" si="3"/>
        <v>43118</v>
      </c>
    </row>
    <row r="104" spans="1:12" ht="12.75">
      <c r="A104" s="314" t="s">
        <v>257</v>
      </c>
      <c r="B104" s="343" t="s">
        <v>1005</v>
      </c>
      <c r="C104" s="344"/>
      <c r="D104" s="344"/>
      <c r="E104" s="344"/>
      <c r="F104" s="344"/>
      <c r="G104" s="345"/>
      <c r="H104" s="346">
        <v>6985</v>
      </c>
      <c r="I104" s="346"/>
      <c r="J104" s="346"/>
      <c r="K104" s="346"/>
      <c r="L104" s="346">
        <f t="shared" si="3"/>
        <v>6985</v>
      </c>
    </row>
    <row r="105" spans="1:12" ht="12.75">
      <c r="A105" s="314" t="s">
        <v>259</v>
      </c>
      <c r="B105" s="343" t="s">
        <v>1006</v>
      </c>
      <c r="C105" s="344"/>
      <c r="D105" s="344"/>
      <c r="E105" s="344"/>
      <c r="F105" s="344"/>
      <c r="G105" s="345"/>
      <c r="H105" s="346"/>
      <c r="I105" s="346">
        <v>484042</v>
      </c>
      <c r="J105" s="346"/>
      <c r="K105" s="346">
        <v>78434</v>
      </c>
      <c r="L105" s="346">
        <f t="shared" si="3"/>
        <v>562476</v>
      </c>
    </row>
    <row r="106" spans="1:12" ht="25.5" customHeight="1">
      <c r="A106" s="314" t="s">
        <v>261</v>
      </c>
      <c r="B106" s="351" t="s">
        <v>941</v>
      </c>
      <c r="C106" s="352"/>
      <c r="D106" s="352"/>
      <c r="E106" s="352"/>
      <c r="F106" s="352"/>
      <c r="G106" s="353"/>
      <c r="H106" s="346"/>
      <c r="I106" s="346">
        <v>275248</v>
      </c>
      <c r="J106" s="346"/>
      <c r="K106" s="346"/>
      <c r="L106" s="346">
        <f t="shared" si="3"/>
        <v>275248</v>
      </c>
    </row>
    <row r="107" spans="1:12" ht="12.75">
      <c r="A107" s="314" t="s">
        <v>262</v>
      </c>
      <c r="B107" s="354" t="s">
        <v>1007</v>
      </c>
      <c r="C107" s="355"/>
      <c r="D107" s="355"/>
      <c r="E107" s="355"/>
      <c r="F107" s="355"/>
      <c r="G107" s="356"/>
      <c r="H107" s="346"/>
      <c r="I107" s="346"/>
      <c r="J107" s="346"/>
      <c r="K107" s="346">
        <v>3000</v>
      </c>
      <c r="L107" s="346">
        <f t="shared" si="3"/>
        <v>3000</v>
      </c>
    </row>
    <row r="108" spans="1:12" ht="12.75">
      <c r="A108" s="314" t="s">
        <v>263</v>
      </c>
      <c r="B108" s="354" t="s">
        <v>1008</v>
      </c>
      <c r="C108" s="355"/>
      <c r="D108" s="355"/>
      <c r="E108" s="355"/>
      <c r="F108" s="355"/>
      <c r="G108" s="356"/>
      <c r="H108" s="346"/>
      <c r="I108" s="346"/>
      <c r="J108" s="346"/>
      <c r="K108" s="346">
        <v>2500</v>
      </c>
      <c r="L108" s="346">
        <f t="shared" si="3"/>
        <v>2500</v>
      </c>
    </row>
    <row r="109" spans="1:12" ht="12.75">
      <c r="A109" s="314" t="s">
        <v>508</v>
      </c>
      <c r="B109" s="339" t="s">
        <v>964</v>
      </c>
      <c r="C109" s="340"/>
      <c r="D109" s="340"/>
      <c r="E109" s="340"/>
      <c r="F109" s="340"/>
      <c r="G109" s="341"/>
      <c r="H109" s="350">
        <f>SUM(H110:H114)</f>
        <v>52608</v>
      </c>
      <c r="I109" s="350">
        <f>SUM(I110:I114)</f>
        <v>0</v>
      </c>
      <c r="J109" s="350">
        <f>SUM(J110:J114)</f>
        <v>0</v>
      </c>
      <c r="K109" s="350">
        <f>SUM(K110:K114)</f>
        <v>179064</v>
      </c>
      <c r="L109" s="350">
        <f>SUM(H109:K109)</f>
        <v>231672</v>
      </c>
    </row>
    <row r="110" spans="1:12" ht="12.75">
      <c r="A110" s="314" t="s">
        <v>514</v>
      </c>
      <c r="B110" s="343" t="s">
        <v>1009</v>
      </c>
      <c r="C110" s="344"/>
      <c r="D110" s="344"/>
      <c r="E110" s="344"/>
      <c r="F110" s="344"/>
      <c r="G110" s="345"/>
      <c r="H110" s="346">
        <v>21867</v>
      </c>
      <c r="I110" s="346"/>
      <c r="J110" s="346"/>
      <c r="K110" s="346">
        <v>121740</v>
      </c>
      <c r="L110" s="346">
        <f aca="true" t="shared" si="4" ref="L110:L116">SUM(H110:K110)</f>
        <v>143607</v>
      </c>
    </row>
    <row r="111" spans="1:12" ht="12.75">
      <c r="A111" s="314" t="s">
        <v>520</v>
      </c>
      <c r="B111" s="343" t="s">
        <v>1010</v>
      </c>
      <c r="C111" s="344"/>
      <c r="D111" s="344"/>
      <c r="E111" s="344"/>
      <c r="F111" s="344"/>
      <c r="G111" s="345"/>
      <c r="H111" s="346">
        <v>29265</v>
      </c>
      <c r="I111" s="346"/>
      <c r="J111" s="346"/>
      <c r="K111" s="346">
        <v>17500</v>
      </c>
      <c r="L111" s="346">
        <f t="shared" si="4"/>
        <v>46765</v>
      </c>
    </row>
    <row r="112" spans="1:12" ht="12.75">
      <c r="A112" s="314" t="s">
        <v>526</v>
      </c>
      <c r="B112" s="343" t="s">
        <v>1011</v>
      </c>
      <c r="C112" s="344"/>
      <c r="D112" s="344"/>
      <c r="E112" s="344"/>
      <c r="F112" s="344"/>
      <c r="G112" s="345"/>
      <c r="H112" s="346"/>
      <c r="I112" s="346"/>
      <c r="J112" s="346"/>
      <c r="K112" s="346">
        <v>28300</v>
      </c>
      <c r="L112" s="346">
        <f t="shared" si="4"/>
        <v>28300</v>
      </c>
    </row>
    <row r="113" spans="1:12" ht="12.75">
      <c r="A113" s="314" t="s">
        <v>532</v>
      </c>
      <c r="B113" s="343" t="s">
        <v>1012</v>
      </c>
      <c r="C113" s="344"/>
      <c r="D113" s="344"/>
      <c r="E113" s="344"/>
      <c r="F113" s="344"/>
      <c r="G113" s="345"/>
      <c r="H113" s="346"/>
      <c r="I113" s="346"/>
      <c r="J113" s="346"/>
      <c r="K113" s="346">
        <v>5000</v>
      </c>
      <c r="L113" s="346">
        <f t="shared" si="4"/>
        <v>5000</v>
      </c>
    </row>
    <row r="114" spans="1:12" ht="12.75">
      <c r="A114" s="314" t="s">
        <v>538</v>
      </c>
      <c r="B114" s="343" t="s">
        <v>982</v>
      </c>
      <c r="C114" s="344"/>
      <c r="D114" s="344"/>
      <c r="E114" s="344"/>
      <c r="F114" s="344"/>
      <c r="G114" s="345"/>
      <c r="H114" s="346">
        <v>1476</v>
      </c>
      <c r="I114" s="346"/>
      <c r="J114" s="346"/>
      <c r="K114" s="346">
        <v>6524</v>
      </c>
      <c r="L114" s="346">
        <f t="shared" si="4"/>
        <v>8000</v>
      </c>
    </row>
    <row r="115" spans="1:12" ht="12.75">
      <c r="A115" s="314" t="s">
        <v>544</v>
      </c>
      <c r="B115" s="339" t="s">
        <v>1013</v>
      </c>
      <c r="C115" s="340"/>
      <c r="D115" s="340"/>
      <c r="E115" s="340"/>
      <c r="F115" s="340"/>
      <c r="G115" s="341"/>
      <c r="H115" s="350">
        <f>SUM(H116:H116)</f>
        <v>0</v>
      </c>
      <c r="I115" s="350">
        <f>SUM(I116:I116)</f>
        <v>2792</v>
      </c>
      <c r="J115" s="350">
        <f>SUM(J116:J116)</f>
        <v>0</v>
      </c>
      <c r="K115" s="350">
        <f>SUM(K116:K116)</f>
        <v>3000</v>
      </c>
      <c r="L115" s="350">
        <f t="shared" si="4"/>
        <v>5792</v>
      </c>
    </row>
    <row r="116" spans="1:12" ht="12.75">
      <c r="A116" s="314" t="s">
        <v>550</v>
      </c>
      <c r="B116" s="343" t="s">
        <v>1014</v>
      </c>
      <c r="C116" s="344"/>
      <c r="D116" s="344"/>
      <c r="E116" s="344"/>
      <c r="F116" s="344"/>
      <c r="G116" s="345"/>
      <c r="H116" s="346"/>
      <c r="I116" s="346">
        <v>2792</v>
      </c>
      <c r="J116" s="346"/>
      <c r="K116" s="346">
        <v>3000</v>
      </c>
      <c r="L116" s="346">
        <f t="shared" si="4"/>
        <v>5792</v>
      </c>
    </row>
    <row r="117" spans="1:12" ht="25.5" customHeight="1">
      <c r="A117" s="314" t="s">
        <v>556</v>
      </c>
      <c r="B117" s="336" t="s">
        <v>203</v>
      </c>
      <c r="C117" s="337"/>
      <c r="D117" s="337"/>
      <c r="E117" s="337"/>
      <c r="F117" s="337"/>
      <c r="G117" s="337"/>
      <c r="H117" s="337"/>
      <c r="I117" s="337"/>
      <c r="J117" s="337"/>
      <c r="K117" s="337"/>
      <c r="L117" s="338"/>
    </row>
    <row r="118" spans="1:12" ht="25.5" customHeight="1">
      <c r="A118" s="314" t="s">
        <v>562</v>
      </c>
      <c r="B118" s="339" t="s">
        <v>939</v>
      </c>
      <c r="C118" s="340"/>
      <c r="D118" s="340"/>
      <c r="E118" s="340"/>
      <c r="F118" s="340"/>
      <c r="G118" s="341"/>
      <c r="H118" s="342">
        <f>SUM(H119)</f>
        <v>0</v>
      </c>
      <c r="I118" s="342">
        <f>SUM(I119)</f>
        <v>0</v>
      </c>
      <c r="J118" s="342">
        <f>SUM(J119)</f>
        <v>0</v>
      </c>
      <c r="K118" s="342">
        <f>SUM(K119)</f>
        <v>14450</v>
      </c>
      <c r="L118" s="342">
        <f>SUM(H118:K118)</f>
        <v>14450</v>
      </c>
    </row>
    <row r="119" spans="1:12" ht="12.75">
      <c r="A119" s="314" t="s">
        <v>568</v>
      </c>
      <c r="B119" s="343" t="s">
        <v>1015</v>
      </c>
      <c r="C119" s="344"/>
      <c r="D119" s="344"/>
      <c r="E119" s="344"/>
      <c r="F119" s="344"/>
      <c r="G119" s="345"/>
      <c r="H119" s="346"/>
      <c r="I119" s="346"/>
      <c r="J119" s="346"/>
      <c r="K119" s="346">
        <v>14450</v>
      </c>
      <c r="L119" s="346">
        <f>SUM(H119:K119)</f>
        <v>14450</v>
      </c>
    </row>
    <row r="120" spans="1:12" ht="25.5" customHeight="1">
      <c r="A120" s="314" t="s">
        <v>574</v>
      </c>
      <c r="B120" s="336" t="s">
        <v>209</v>
      </c>
      <c r="C120" s="337"/>
      <c r="D120" s="337"/>
      <c r="E120" s="337"/>
      <c r="F120" s="337"/>
      <c r="G120" s="337"/>
      <c r="H120" s="337"/>
      <c r="I120" s="337"/>
      <c r="J120" s="337"/>
      <c r="K120" s="337"/>
      <c r="L120" s="338"/>
    </row>
    <row r="121" spans="1:12" ht="25.5" customHeight="1">
      <c r="A121" s="314" t="s">
        <v>580</v>
      </c>
      <c r="B121" s="339" t="s">
        <v>923</v>
      </c>
      <c r="C121" s="340"/>
      <c r="D121" s="340"/>
      <c r="E121" s="340"/>
      <c r="F121" s="340"/>
      <c r="G121" s="341"/>
      <c r="H121" s="342">
        <f>SUM(H122)</f>
        <v>0</v>
      </c>
      <c r="I121" s="342">
        <f>SUM(I122)</f>
        <v>0</v>
      </c>
      <c r="J121" s="342">
        <f>SUM(J122)</f>
        <v>0</v>
      </c>
      <c r="K121" s="342">
        <f>SUM(K122)</f>
        <v>18</v>
      </c>
      <c r="L121" s="342">
        <f>SUM(H121:K121)</f>
        <v>18</v>
      </c>
    </row>
    <row r="122" spans="1:12" ht="12.75">
      <c r="A122" s="314" t="s">
        <v>587</v>
      </c>
      <c r="B122" s="343" t="s">
        <v>1016</v>
      </c>
      <c r="C122" s="344"/>
      <c r="D122" s="344"/>
      <c r="E122" s="344"/>
      <c r="F122" s="344"/>
      <c r="G122" s="345"/>
      <c r="H122" s="346"/>
      <c r="I122" s="346"/>
      <c r="J122" s="346"/>
      <c r="K122" s="346">
        <v>18</v>
      </c>
      <c r="L122" s="346">
        <f>SUM(H122:K122)</f>
        <v>18</v>
      </c>
    </row>
    <row r="123" spans="1:12" ht="12.75">
      <c r="A123" s="314" t="s">
        <v>593</v>
      </c>
      <c r="B123" s="339" t="s">
        <v>1017</v>
      </c>
      <c r="C123" s="340"/>
      <c r="D123" s="340"/>
      <c r="E123" s="340"/>
      <c r="F123" s="340"/>
      <c r="G123" s="341"/>
      <c r="H123" s="342">
        <f>SUM(H124:H126)</f>
        <v>29772</v>
      </c>
      <c r="I123" s="342">
        <f>SUM(I124:I126)</f>
        <v>0</v>
      </c>
      <c r="J123" s="342">
        <f>SUM(J124:J126)</f>
        <v>0</v>
      </c>
      <c r="K123" s="342">
        <f>SUM(K124:K126)</f>
        <v>0</v>
      </c>
      <c r="L123" s="342">
        <f>SUM(H123:K123)</f>
        <v>29772</v>
      </c>
    </row>
    <row r="124" spans="1:12" ht="12.75" customHeight="1">
      <c r="A124" s="314" t="s">
        <v>599</v>
      </c>
      <c r="B124" s="351" t="s">
        <v>1018</v>
      </c>
      <c r="C124" s="352"/>
      <c r="D124" s="352"/>
      <c r="E124" s="352"/>
      <c r="F124" s="352"/>
      <c r="G124" s="353"/>
      <c r="H124" s="346">
        <v>1000</v>
      </c>
      <c r="I124" s="346"/>
      <c r="J124" s="346"/>
      <c r="K124" s="346"/>
      <c r="L124" s="346">
        <f aca="true" t="shared" si="5" ref="L124:L131">SUM(H124:K124)</f>
        <v>1000</v>
      </c>
    </row>
    <row r="125" spans="1:12" ht="12.75">
      <c r="A125" s="314" t="s">
        <v>605</v>
      </c>
      <c r="B125" s="351" t="s">
        <v>1019</v>
      </c>
      <c r="C125" s="352"/>
      <c r="D125" s="352"/>
      <c r="E125" s="352"/>
      <c r="F125" s="352"/>
      <c r="G125" s="353"/>
      <c r="H125" s="346">
        <v>23638</v>
      </c>
      <c r="I125" s="346"/>
      <c r="J125" s="346"/>
      <c r="K125" s="346"/>
      <c r="L125" s="346">
        <f t="shared" si="5"/>
        <v>23638</v>
      </c>
    </row>
    <row r="126" spans="1:12" ht="12.75">
      <c r="A126" s="314" t="s">
        <v>611</v>
      </c>
      <c r="B126" s="351" t="s">
        <v>1020</v>
      </c>
      <c r="C126" s="352"/>
      <c r="D126" s="352"/>
      <c r="E126" s="352"/>
      <c r="F126" s="352"/>
      <c r="G126" s="353"/>
      <c r="H126" s="346">
        <v>5134</v>
      </c>
      <c r="I126" s="346"/>
      <c r="J126" s="346"/>
      <c r="K126" s="346"/>
      <c r="L126" s="346">
        <f t="shared" si="5"/>
        <v>5134</v>
      </c>
    </row>
    <row r="127" spans="1:12" ht="12.75">
      <c r="A127" s="314" t="s">
        <v>617</v>
      </c>
      <c r="B127" s="339" t="s">
        <v>1021</v>
      </c>
      <c r="C127" s="340"/>
      <c r="D127" s="340"/>
      <c r="E127" s="340"/>
      <c r="F127" s="340"/>
      <c r="G127" s="341"/>
      <c r="H127" s="350">
        <f>SUM(H128)</f>
        <v>0</v>
      </c>
      <c r="I127" s="350">
        <f>SUM(I128:I130)</f>
        <v>0</v>
      </c>
      <c r="J127" s="350">
        <f>SUM(J128)</f>
        <v>0</v>
      </c>
      <c r="K127" s="350">
        <f>SUM(K128:K129)</f>
        <v>2521</v>
      </c>
      <c r="L127" s="350">
        <f>SUM(H127:K127)</f>
        <v>2521</v>
      </c>
    </row>
    <row r="128" spans="1:12" ht="26.25" customHeight="1">
      <c r="A128" s="314" t="s">
        <v>623</v>
      </c>
      <c r="B128" s="351" t="s">
        <v>1022</v>
      </c>
      <c r="C128" s="352"/>
      <c r="D128" s="352"/>
      <c r="E128" s="352"/>
      <c r="F128" s="352"/>
      <c r="G128" s="353"/>
      <c r="H128" s="346"/>
      <c r="I128" s="346"/>
      <c r="J128" s="346"/>
      <c r="K128" s="346">
        <v>2200</v>
      </c>
      <c r="L128" s="346">
        <f t="shared" si="5"/>
        <v>2200</v>
      </c>
    </row>
    <row r="129" spans="1:12" ht="26.25" customHeight="1">
      <c r="A129" s="314" t="s">
        <v>629</v>
      </c>
      <c r="B129" s="351" t="s">
        <v>1023</v>
      </c>
      <c r="C129" s="352"/>
      <c r="D129" s="352"/>
      <c r="E129" s="352"/>
      <c r="F129" s="352"/>
      <c r="G129" s="353"/>
      <c r="H129" s="346"/>
      <c r="I129" s="346"/>
      <c r="J129" s="346"/>
      <c r="K129" s="346">
        <v>321</v>
      </c>
      <c r="L129" s="346">
        <f t="shared" si="5"/>
        <v>321</v>
      </c>
    </row>
    <row r="130" spans="1:12" ht="12.75">
      <c r="A130" s="314" t="s">
        <v>635</v>
      </c>
      <c r="B130" s="339" t="s">
        <v>997</v>
      </c>
      <c r="C130" s="340"/>
      <c r="D130" s="340"/>
      <c r="E130" s="340"/>
      <c r="F130" s="340"/>
      <c r="G130" s="341"/>
      <c r="H130" s="350">
        <f>SUM(H131)</f>
        <v>0</v>
      </c>
      <c r="I130" s="350">
        <f>SUM(I131:I134)</f>
        <v>0</v>
      </c>
      <c r="J130" s="350">
        <f>SUM(J131)</f>
        <v>0</v>
      </c>
      <c r="K130" s="350">
        <f>SUM(K131)</f>
        <v>18900</v>
      </c>
      <c r="L130" s="350">
        <f t="shared" si="5"/>
        <v>18900</v>
      </c>
    </row>
    <row r="131" spans="1:12" ht="12.75">
      <c r="A131" s="314" t="s">
        <v>642</v>
      </c>
      <c r="B131" s="351" t="s">
        <v>1024</v>
      </c>
      <c r="C131" s="352"/>
      <c r="D131" s="352"/>
      <c r="E131" s="352"/>
      <c r="F131" s="352"/>
      <c r="G131" s="353"/>
      <c r="H131" s="346"/>
      <c r="I131" s="346"/>
      <c r="J131" s="346"/>
      <c r="K131" s="346">
        <v>18900</v>
      </c>
      <c r="L131" s="346">
        <f t="shared" si="5"/>
        <v>18900</v>
      </c>
    </row>
    <row r="132" spans="1:12" ht="12.75">
      <c r="A132" s="314" t="s">
        <v>648</v>
      </c>
      <c r="B132" s="339" t="s">
        <v>1025</v>
      </c>
      <c r="C132" s="340"/>
      <c r="D132" s="340"/>
      <c r="E132" s="340"/>
      <c r="F132" s="340"/>
      <c r="G132" s="341"/>
      <c r="H132" s="350">
        <f>SUM(H133)</f>
        <v>0</v>
      </c>
      <c r="I132" s="350">
        <f>SUM(I133:I137)</f>
        <v>0</v>
      </c>
      <c r="J132" s="350">
        <f>SUM(J133)</f>
        <v>0</v>
      </c>
      <c r="K132" s="350">
        <f>SUM(K133)</f>
        <v>15150</v>
      </c>
      <c r="L132" s="350">
        <f>SUM(H132:K132)</f>
        <v>15150</v>
      </c>
    </row>
    <row r="133" spans="1:12" ht="12.75">
      <c r="A133" s="314" t="s">
        <v>654</v>
      </c>
      <c r="B133" s="351" t="s">
        <v>1026</v>
      </c>
      <c r="C133" s="352"/>
      <c r="D133" s="352"/>
      <c r="E133" s="352"/>
      <c r="F133" s="352"/>
      <c r="G133" s="353"/>
      <c r="H133" s="346"/>
      <c r="I133" s="346"/>
      <c r="J133" s="346"/>
      <c r="K133" s="346">
        <v>15150</v>
      </c>
      <c r="L133" s="346">
        <f>SUM(H133:K133)</f>
        <v>15150</v>
      </c>
    </row>
    <row r="134" spans="1:12" ht="12.75">
      <c r="A134" s="314" t="s">
        <v>660</v>
      </c>
      <c r="B134" s="339" t="s">
        <v>1027</v>
      </c>
      <c r="C134" s="340"/>
      <c r="D134" s="340"/>
      <c r="E134" s="340"/>
      <c r="F134" s="340"/>
      <c r="G134" s="341"/>
      <c r="H134" s="342">
        <f>SUM(H135)</f>
        <v>1000</v>
      </c>
      <c r="I134" s="342">
        <f>SUM(I135)</f>
        <v>0</v>
      </c>
      <c r="J134" s="342">
        <f>SUM(J135)</f>
        <v>0</v>
      </c>
      <c r="K134" s="342">
        <f>SUM(K135)</f>
        <v>4000</v>
      </c>
      <c r="L134" s="342">
        <f>SUM(H134:K134)</f>
        <v>5000</v>
      </c>
    </row>
    <row r="135" spans="1:12" ht="12.75" customHeight="1">
      <c r="A135" s="314" t="s">
        <v>666</v>
      </c>
      <c r="B135" s="351" t="s">
        <v>1028</v>
      </c>
      <c r="C135" s="352"/>
      <c r="D135" s="352"/>
      <c r="E135" s="352"/>
      <c r="F135" s="352"/>
      <c r="G135" s="353"/>
      <c r="H135" s="346">
        <v>1000</v>
      </c>
      <c r="I135" s="346"/>
      <c r="J135" s="346"/>
      <c r="K135" s="346">
        <v>4000</v>
      </c>
      <c r="L135" s="346">
        <f>SUM(H135:K135)</f>
        <v>5000</v>
      </c>
    </row>
    <row r="136" spans="1:12" ht="25.5" customHeight="1">
      <c r="A136" s="314" t="s">
        <v>672</v>
      </c>
      <c r="B136" s="336" t="s">
        <v>206</v>
      </c>
      <c r="C136" s="337"/>
      <c r="D136" s="337"/>
      <c r="E136" s="337"/>
      <c r="F136" s="337"/>
      <c r="G136" s="337"/>
      <c r="H136" s="337"/>
      <c r="I136" s="337"/>
      <c r="J136" s="337"/>
      <c r="K136" s="337"/>
      <c r="L136" s="338"/>
    </row>
    <row r="137" spans="1:12" ht="12.75">
      <c r="A137" s="314" t="s">
        <v>678</v>
      </c>
      <c r="B137" s="339" t="s">
        <v>1029</v>
      </c>
      <c r="C137" s="340"/>
      <c r="D137" s="340"/>
      <c r="E137" s="340"/>
      <c r="F137" s="340"/>
      <c r="G137" s="341"/>
      <c r="H137" s="342">
        <f>SUM(H138:H140)</f>
        <v>0</v>
      </c>
      <c r="I137" s="342">
        <f>SUM(I138:I140)</f>
        <v>0</v>
      </c>
      <c r="J137" s="342">
        <f>SUM(J138:J140)</f>
        <v>2000</v>
      </c>
      <c r="K137" s="342">
        <f>SUM(K138:K140)</f>
        <v>35371</v>
      </c>
      <c r="L137" s="342">
        <f>SUM(H137:K137)</f>
        <v>37371</v>
      </c>
    </row>
    <row r="138" spans="1:12" ht="12.75" customHeight="1">
      <c r="A138" s="314" t="s">
        <v>684</v>
      </c>
      <c r="B138" s="351" t="s">
        <v>1030</v>
      </c>
      <c r="C138" s="352"/>
      <c r="D138" s="352"/>
      <c r="E138" s="352"/>
      <c r="F138" s="352"/>
      <c r="G138" s="353"/>
      <c r="H138" s="346"/>
      <c r="I138" s="346"/>
      <c r="J138" s="346">
        <v>2000</v>
      </c>
      <c r="K138" s="346"/>
      <c r="L138" s="346">
        <f>SUM(H138:K138)</f>
        <v>2000</v>
      </c>
    </row>
    <row r="139" spans="1:12" ht="12.75">
      <c r="A139" s="314" t="s">
        <v>690</v>
      </c>
      <c r="B139" s="343" t="s">
        <v>1031</v>
      </c>
      <c r="C139" s="344"/>
      <c r="D139" s="344"/>
      <c r="E139" s="344"/>
      <c r="F139" s="344"/>
      <c r="G139" s="345"/>
      <c r="H139" s="346"/>
      <c r="I139" s="346"/>
      <c r="J139" s="346"/>
      <c r="K139" s="346">
        <v>35371</v>
      </c>
      <c r="L139" s="346">
        <f>SUM(H139:K139)</f>
        <v>35371</v>
      </c>
    </row>
    <row r="140" spans="1:12" ht="25.5" customHeight="1">
      <c r="A140" s="314" t="s">
        <v>696</v>
      </c>
      <c r="B140" s="336" t="s">
        <v>1032</v>
      </c>
      <c r="C140" s="337"/>
      <c r="D140" s="337"/>
      <c r="E140" s="337"/>
      <c r="F140" s="337"/>
      <c r="G140" s="337"/>
      <c r="H140" s="337"/>
      <c r="I140" s="337"/>
      <c r="J140" s="337"/>
      <c r="K140" s="337"/>
      <c r="L140" s="338"/>
    </row>
    <row r="141" spans="1:12" s="324" customFormat="1" ht="12.75">
      <c r="A141" s="314" t="s">
        <v>702</v>
      </c>
      <c r="B141" s="339"/>
      <c r="C141" s="340"/>
      <c r="D141" s="340"/>
      <c r="E141" s="340"/>
      <c r="F141" s="340"/>
      <c r="G141" s="341"/>
      <c r="H141" s="342">
        <f>SUM(H142:H155)</f>
        <v>4390</v>
      </c>
      <c r="I141" s="342">
        <f>SUM(I142:I155)</f>
        <v>0</v>
      </c>
      <c r="J141" s="342">
        <f>SUM(J142:J155)</f>
        <v>0</v>
      </c>
      <c r="K141" s="342">
        <f>SUM(K142:K155)</f>
        <v>471486</v>
      </c>
      <c r="L141" s="342">
        <f>SUM(H141:K141)</f>
        <v>475876</v>
      </c>
    </row>
    <row r="142" spans="1:12" ht="12.75">
      <c r="A142" s="314" t="s">
        <v>708</v>
      </c>
      <c r="B142" s="343" t="s">
        <v>965</v>
      </c>
      <c r="C142" s="344"/>
      <c r="D142" s="344"/>
      <c r="E142" s="344"/>
      <c r="F142" s="344"/>
      <c r="G142" s="345"/>
      <c r="H142" s="346"/>
      <c r="I142" s="346"/>
      <c r="J142" s="346"/>
      <c r="K142" s="346">
        <v>140000</v>
      </c>
      <c r="L142" s="346">
        <f aca="true" t="shared" si="6" ref="L142:L155">SUM(H142:K142)</f>
        <v>140000</v>
      </c>
    </row>
    <row r="143" spans="1:12" ht="12.75">
      <c r="A143" s="314" t="s">
        <v>714</v>
      </c>
      <c r="B143" s="343" t="s">
        <v>1006</v>
      </c>
      <c r="C143" s="344"/>
      <c r="D143" s="344"/>
      <c r="E143" s="344"/>
      <c r="F143" s="344"/>
      <c r="G143" s="345"/>
      <c r="H143" s="346"/>
      <c r="I143" s="346"/>
      <c r="J143" s="346"/>
      <c r="K143" s="346">
        <v>70320</v>
      </c>
      <c r="L143" s="346">
        <f t="shared" si="6"/>
        <v>70320</v>
      </c>
    </row>
    <row r="144" spans="1:12" ht="12.75">
      <c r="A144" s="314" t="s">
        <v>720</v>
      </c>
      <c r="B144" s="365" t="s">
        <v>891</v>
      </c>
      <c r="C144" s="365"/>
      <c r="D144" s="365"/>
      <c r="E144" s="365"/>
      <c r="F144" s="365"/>
      <c r="G144" s="365"/>
      <c r="H144" s="346"/>
      <c r="I144" s="346"/>
      <c r="J144" s="346"/>
      <c r="K144" s="346"/>
      <c r="L144" s="346">
        <f t="shared" si="6"/>
        <v>0</v>
      </c>
    </row>
    <row r="145" spans="1:12" ht="12.75">
      <c r="A145" s="314" t="s">
        <v>726</v>
      </c>
      <c r="B145" s="343" t="s">
        <v>1033</v>
      </c>
      <c r="C145" s="344"/>
      <c r="D145" s="344"/>
      <c r="E145" s="344"/>
      <c r="F145" s="344"/>
      <c r="G145" s="345"/>
      <c r="H145" s="346"/>
      <c r="I145" s="346"/>
      <c r="J145" s="346"/>
      <c r="K145" s="346">
        <v>0</v>
      </c>
      <c r="L145" s="346">
        <f t="shared" si="6"/>
        <v>0</v>
      </c>
    </row>
    <row r="146" spans="1:12" ht="12.75">
      <c r="A146" s="314" t="s">
        <v>732</v>
      </c>
      <c r="B146" s="343" t="s">
        <v>893</v>
      </c>
      <c r="C146" s="366"/>
      <c r="D146" s="366"/>
      <c r="E146" s="366"/>
      <c r="F146" s="366"/>
      <c r="G146" s="367"/>
      <c r="H146" s="346">
        <v>4390</v>
      </c>
      <c r="I146" s="346"/>
      <c r="J146" s="346"/>
      <c r="K146" s="346"/>
      <c r="L146" s="346">
        <f t="shared" si="6"/>
        <v>4390</v>
      </c>
    </row>
    <row r="147" spans="1:12" ht="12.75">
      <c r="A147" s="314" t="s">
        <v>738</v>
      </c>
      <c r="B147" s="343" t="s">
        <v>894</v>
      </c>
      <c r="C147" s="344"/>
      <c r="D147" s="344"/>
      <c r="E147" s="344"/>
      <c r="F147" s="344"/>
      <c r="G147" s="345"/>
      <c r="H147" s="346"/>
      <c r="I147" s="346"/>
      <c r="J147" s="346"/>
      <c r="K147" s="346"/>
      <c r="L147" s="346">
        <f t="shared" si="6"/>
        <v>0</v>
      </c>
    </row>
    <row r="148" spans="1:12" ht="12.75">
      <c r="A148" s="314" t="s">
        <v>744</v>
      </c>
      <c r="B148" s="343" t="s">
        <v>895</v>
      </c>
      <c r="C148" s="344"/>
      <c r="D148" s="344"/>
      <c r="E148" s="344"/>
      <c r="F148" s="344"/>
      <c r="G148" s="345"/>
      <c r="H148" s="346"/>
      <c r="I148" s="346"/>
      <c r="J148" s="346"/>
      <c r="K148" s="346"/>
      <c r="L148" s="346">
        <f t="shared" si="6"/>
        <v>0</v>
      </c>
    </row>
    <row r="149" spans="1:12" ht="12.75" customHeight="1">
      <c r="A149" s="314" t="s">
        <v>750</v>
      </c>
      <c r="B149" s="343" t="s">
        <v>1034</v>
      </c>
      <c r="C149" s="344"/>
      <c r="D149" s="344"/>
      <c r="E149" s="344"/>
      <c r="F149" s="344"/>
      <c r="G149" s="345"/>
      <c r="H149" s="346"/>
      <c r="I149" s="346"/>
      <c r="J149" s="346"/>
      <c r="K149" s="346">
        <v>30000</v>
      </c>
      <c r="L149" s="346">
        <f t="shared" si="6"/>
        <v>30000</v>
      </c>
    </row>
    <row r="150" spans="1:12" ht="12.75" customHeight="1">
      <c r="A150" s="314" t="s">
        <v>756</v>
      </c>
      <c r="B150" s="343" t="s">
        <v>897</v>
      </c>
      <c r="C150" s="368"/>
      <c r="D150" s="368"/>
      <c r="E150" s="368"/>
      <c r="F150" s="368"/>
      <c r="G150" s="369"/>
      <c r="H150" s="346"/>
      <c r="I150" s="346"/>
      <c r="J150" s="346"/>
      <c r="K150" s="346">
        <v>20000</v>
      </c>
      <c r="L150" s="346">
        <f t="shared" si="6"/>
        <v>20000</v>
      </c>
    </row>
    <row r="151" spans="1:12" ht="12.75" customHeight="1">
      <c r="A151" s="314" t="s">
        <v>762</v>
      </c>
      <c r="B151" s="343" t="s">
        <v>898</v>
      </c>
      <c r="C151" s="368"/>
      <c r="D151" s="368"/>
      <c r="E151" s="368"/>
      <c r="F151" s="368"/>
      <c r="G151" s="369"/>
      <c r="H151" s="346"/>
      <c r="I151" s="346"/>
      <c r="J151" s="346"/>
      <c r="K151" s="346"/>
      <c r="L151" s="346">
        <f t="shared" si="6"/>
        <v>0</v>
      </c>
    </row>
    <row r="152" spans="1:12" ht="12.75" customHeight="1">
      <c r="A152" s="314" t="s">
        <v>768</v>
      </c>
      <c r="B152" s="343" t="s">
        <v>899</v>
      </c>
      <c r="C152" s="368"/>
      <c r="D152" s="368"/>
      <c r="E152" s="368"/>
      <c r="F152" s="368"/>
      <c r="G152" s="369"/>
      <c r="H152" s="346"/>
      <c r="I152" s="346"/>
      <c r="J152" s="346"/>
      <c r="K152" s="346">
        <v>0</v>
      </c>
      <c r="L152" s="346">
        <f t="shared" si="6"/>
        <v>0</v>
      </c>
    </row>
    <row r="153" spans="1:12" ht="12.75" customHeight="1">
      <c r="A153" s="314" t="s">
        <v>774</v>
      </c>
      <c r="B153" s="343" t="s">
        <v>900</v>
      </c>
      <c r="C153" s="368"/>
      <c r="D153" s="368"/>
      <c r="E153" s="368"/>
      <c r="F153" s="368"/>
      <c r="G153" s="369"/>
      <c r="H153" s="346"/>
      <c r="I153" s="346"/>
      <c r="J153" s="346"/>
      <c r="K153" s="346">
        <v>60000</v>
      </c>
      <c r="L153" s="346">
        <f t="shared" si="6"/>
        <v>60000</v>
      </c>
    </row>
    <row r="154" spans="1:12" ht="12.75" customHeight="1">
      <c r="A154" s="314" t="s">
        <v>781</v>
      </c>
      <c r="B154" s="347" t="s">
        <v>904</v>
      </c>
      <c r="C154" s="348"/>
      <c r="D154" s="348"/>
      <c r="E154" s="348"/>
      <c r="F154" s="348"/>
      <c r="G154" s="349"/>
      <c r="H154" s="346"/>
      <c r="I154" s="346"/>
      <c r="J154" s="346"/>
      <c r="K154" s="346">
        <v>19166</v>
      </c>
      <c r="L154" s="346">
        <f t="shared" si="6"/>
        <v>19166</v>
      </c>
    </row>
    <row r="155" spans="1:12" ht="12.75" customHeight="1">
      <c r="A155" s="314" t="s">
        <v>787</v>
      </c>
      <c r="B155" s="347" t="s">
        <v>1035</v>
      </c>
      <c r="C155" s="348"/>
      <c r="D155" s="348"/>
      <c r="E155" s="348"/>
      <c r="F155" s="348"/>
      <c r="G155" s="349"/>
      <c r="H155" s="346"/>
      <c r="I155" s="346"/>
      <c r="J155" s="346"/>
      <c r="K155" s="346">
        <v>132000</v>
      </c>
      <c r="L155" s="346">
        <f t="shared" si="6"/>
        <v>132000</v>
      </c>
    </row>
    <row r="156" spans="1:12" ht="15">
      <c r="A156" s="314" t="s">
        <v>793</v>
      </c>
      <c r="B156" s="370" t="s">
        <v>1036</v>
      </c>
      <c r="C156" s="371"/>
      <c r="D156" s="371"/>
      <c r="E156" s="371"/>
      <c r="F156" s="371"/>
      <c r="G156" s="372"/>
      <c r="H156" s="373"/>
      <c r="I156" s="373"/>
      <c r="J156" s="373"/>
      <c r="K156" s="374"/>
      <c r="L156" s="374"/>
    </row>
    <row r="157" spans="1:12" ht="12.75">
      <c r="A157" s="314" t="s">
        <v>799</v>
      </c>
      <c r="B157" s="339" t="s">
        <v>834</v>
      </c>
      <c r="C157" s="340"/>
      <c r="D157" s="340"/>
      <c r="E157" s="340"/>
      <c r="F157" s="340"/>
      <c r="G157" s="341"/>
      <c r="H157" s="342">
        <f>SUM(H158)</f>
        <v>0</v>
      </c>
      <c r="I157" s="342">
        <f>SUM(I158)</f>
        <v>0</v>
      </c>
      <c r="J157" s="342">
        <f>SUM(J158)</f>
        <v>0</v>
      </c>
      <c r="K157" s="342">
        <f>SUM(K158:K159)</f>
        <v>1922</v>
      </c>
      <c r="L157" s="342">
        <f>SUM(H157:K157)</f>
        <v>1922</v>
      </c>
    </row>
    <row r="158" spans="1:12" s="379" customFormat="1" ht="12.75">
      <c r="A158" s="314" t="s">
        <v>805</v>
      </c>
      <c r="B158" s="375" t="s">
        <v>949</v>
      </c>
      <c r="C158" s="376"/>
      <c r="D158" s="376"/>
      <c r="E158" s="376"/>
      <c r="F158" s="376"/>
      <c r="G158" s="377"/>
      <c r="H158" s="378"/>
      <c r="I158" s="378"/>
      <c r="J158" s="378"/>
      <c r="K158" s="378">
        <v>1700</v>
      </c>
      <c r="L158" s="378">
        <f>SUM(H158:K158)</f>
        <v>1700</v>
      </c>
    </row>
    <row r="159" spans="1:12" s="379" customFormat="1" ht="12.75">
      <c r="A159" s="314" t="s">
        <v>811</v>
      </c>
      <c r="B159" s="380" t="s">
        <v>1037</v>
      </c>
      <c r="C159" s="381"/>
      <c r="D159" s="381"/>
      <c r="E159" s="381"/>
      <c r="F159" s="381"/>
      <c r="G159" s="382"/>
      <c r="H159" s="378"/>
      <c r="I159" s="378"/>
      <c r="J159" s="378"/>
      <c r="K159" s="378">
        <v>222</v>
      </c>
      <c r="L159" s="378">
        <f>SUM(H159:K159)</f>
        <v>222</v>
      </c>
    </row>
    <row r="160" spans="1:12" ht="12.75">
      <c r="A160" s="314" t="s">
        <v>336</v>
      </c>
      <c r="B160" s="339" t="s">
        <v>831</v>
      </c>
      <c r="C160" s="340"/>
      <c r="D160" s="340"/>
      <c r="E160" s="340"/>
      <c r="F160" s="340"/>
      <c r="G160" s="341"/>
      <c r="H160" s="342">
        <f>SUM(H161:H162)</f>
        <v>0</v>
      </c>
      <c r="I160" s="342">
        <f>SUM(I161)</f>
        <v>0</v>
      </c>
      <c r="J160" s="342">
        <f>SUM(J161)</f>
        <v>0</v>
      </c>
      <c r="K160" s="342">
        <f>SUM(K161:K164)</f>
        <v>11912</v>
      </c>
      <c r="L160" s="342">
        <f>SUM(L161:L164)</f>
        <v>11912</v>
      </c>
    </row>
    <row r="161" spans="1:12" s="379" customFormat="1" ht="12.75">
      <c r="A161" s="314" t="s">
        <v>356</v>
      </c>
      <c r="B161" s="375" t="s">
        <v>949</v>
      </c>
      <c r="C161" s="376"/>
      <c r="D161" s="376"/>
      <c r="E161" s="376"/>
      <c r="F161" s="376"/>
      <c r="G161" s="377"/>
      <c r="H161" s="378"/>
      <c r="I161" s="378"/>
      <c r="J161" s="378"/>
      <c r="K161" s="378">
        <v>3568</v>
      </c>
      <c r="L161" s="378">
        <f aca="true" t="shared" si="7" ref="L161:L174">SUM(H161:K161)</f>
        <v>3568</v>
      </c>
    </row>
    <row r="162" spans="1:12" s="379" customFormat="1" ht="12.75">
      <c r="A162" s="314" t="s">
        <v>398</v>
      </c>
      <c r="B162" s="375" t="s">
        <v>1038</v>
      </c>
      <c r="C162" s="376"/>
      <c r="D162" s="376"/>
      <c r="E162" s="376"/>
      <c r="F162" s="376"/>
      <c r="G162" s="377"/>
      <c r="H162" s="378"/>
      <c r="I162" s="378"/>
      <c r="J162" s="378"/>
      <c r="K162" s="378">
        <v>1400</v>
      </c>
      <c r="L162" s="378">
        <f t="shared" si="7"/>
        <v>1400</v>
      </c>
    </row>
    <row r="163" spans="1:12" s="379" customFormat="1" ht="12.75">
      <c r="A163" s="314" t="s">
        <v>403</v>
      </c>
      <c r="B163" s="380" t="s">
        <v>1037</v>
      </c>
      <c r="C163" s="381"/>
      <c r="D163" s="381"/>
      <c r="E163" s="381"/>
      <c r="F163" s="381"/>
      <c r="G163" s="382"/>
      <c r="H163" s="378"/>
      <c r="I163" s="378"/>
      <c r="J163" s="378"/>
      <c r="K163" s="378">
        <v>444</v>
      </c>
      <c r="L163" s="378">
        <f t="shared" si="7"/>
        <v>444</v>
      </c>
    </row>
    <row r="164" spans="1:12" s="379" customFormat="1" ht="26.25" customHeight="1">
      <c r="A164" s="314" t="s">
        <v>408</v>
      </c>
      <c r="B164" s="375" t="s">
        <v>1039</v>
      </c>
      <c r="C164" s="376"/>
      <c r="D164" s="376"/>
      <c r="E164" s="376"/>
      <c r="F164" s="376"/>
      <c r="G164" s="377"/>
      <c r="H164" s="378"/>
      <c r="I164" s="378"/>
      <c r="J164" s="378"/>
      <c r="K164" s="378">
        <v>6500</v>
      </c>
      <c r="L164" s="378">
        <f t="shared" si="7"/>
        <v>6500</v>
      </c>
    </row>
    <row r="165" spans="1:12" ht="12.75">
      <c r="A165" s="314" t="s">
        <v>413</v>
      </c>
      <c r="B165" s="339" t="s">
        <v>832</v>
      </c>
      <c r="C165" s="340"/>
      <c r="D165" s="340"/>
      <c r="E165" s="340"/>
      <c r="F165" s="340"/>
      <c r="G165" s="341"/>
      <c r="H165" s="342">
        <f>SUM(H166)</f>
        <v>0</v>
      </c>
      <c r="I165" s="342">
        <f>SUM(I166)</f>
        <v>0</v>
      </c>
      <c r="J165" s="342">
        <f>SUM(J166)</f>
        <v>0</v>
      </c>
      <c r="K165" s="342">
        <f>SUM(K166)</f>
        <v>2610</v>
      </c>
      <c r="L165" s="342">
        <f t="shared" si="7"/>
        <v>2610</v>
      </c>
    </row>
    <row r="166" spans="1:12" s="379" customFormat="1" ht="12.75">
      <c r="A166" s="314" t="s">
        <v>418</v>
      </c>
      <c r="B166" s="375" t="s">
        <v>949</v>
      </c>
      <c r="C166" s="376"/>
      <c r="D166" s="376"/>
      <c r="E166" s="376"/>
      <c r="F166" s="376"/>
      <c r="G166" s="377"/>
      <c r="H166" s="378"/>
      <c r="I166" s="378"/>
      <c r="J166" s="378"/>
      <c r="K166" s="378">
        <v>2610</v>
      </c>
      <c r="L166" s="378">
        <f t="shared" si="7"/>
        <v>2610</v>
      </c>
    </row>
    <row r="167" spans="1:12" ht="12.75">
      <c r="A167" s="314" t="s">
        <v>423</v>
      </c>
      <c r="B167" s="339" t="s">
        <v>833</v>
      </c>
      <c r="C167" s="340"/>
      <c r="D167" s="340"/>
      <c r="E167" s="340"/>
      <c r="F167" s="340"/>
      <c r="G167" s="341"/>
      <c r="H167" s="342">
        <f>SUM(H168)</f>
        <v>0</v>
      </c>
      <c r="I167" s="342">
        <f>SUM(I168)</f>
        <v>0</v>
      </c>
      <c r="J167" s="342">
        <f>SUM(J168)</f>
        <v>0</v>
      </c>
      <c r="K167" s="342">
        <f>SUM(K168)</f>
        <v>1014</v>
      </c>
      <c r="L167" s="342">
        <f t="shared" si="7"/>
        <v>1014</v>
      </c>
    </row>
    <row r="168" spans="1:12" s="379" customFormat="1" ht="12.75">
      <c r="A168" s="314" t="s">
        <v>428</v>
      </c>
      <c r="B168" s="375" t="s">
        <v>949</v>
      </c>
      <c r="C168" s="376"/>
      <c r="D168" s="376"/>
      <c r="E168" s="376"/>
      <c r="F168" s="376"/>
      <c r="G168" s="377"/>
      <c r="H168" s="378"/>
      <c r="I168" s="378"/>
      <c r="J168" s="378"/>
      <c r="K168" s="378">
        <v>1014</v>
      </c>
      <c r="L168" s="378">
        <f t="shared" si="7"/>
        <v>1014</v>
      </c>
    </row>
    <row r="169" spans="1:12" ht="12.75">
      <c r="A169" s="314" t="s">
        <v>433</v>
      </c>
      <c r="B169" s="339" t="s">
        <v>835</v>
      </c>
      <c r="C169" s="340"/>
      <c r="D169" s="340"/>
      <c r="E169" s="340"/>
      <c r="F169" s="340"/>
      <c r="G169" s="341"/>
      <c r="H169" s="342">
        <f>SUM(H170)</f>
        <v>0</v>
      </c>
      <c r="I169" s="342">
        <f>SUM(I170)</f>
        <v>0</v>
      </c>
      <c r="J169" s="342">
        <f>SUM(J170)</f>
        <v>0</v>
      </c>
      <c r="K169" s="342">
        <f>SUM(K170)</f>
        <v>1333</v>
      </c>
      <c r="L169" s="342">
        <f t="shared" si="7"/>
        <v>1333</v>
      </c>
    </row>
    <row r="170" spans="1:12" s="379" customFormat="1" ht="12.75">
      <c r="A170" s="314" t="s">
        <v>438</v>
      </c>
      <c r="B170" s="375" t="s">
        <v>949</v>
      </c>
      <c r="C170" s="376"/>
      <c r="D170" s="376"/>
      <c r="E170" s="376"/>
      <c r="F170" s="376"/>
      <c r="G170" s="377"/>
      <c r="H170" s="378"/>
      <c r="I170" s="378"/>
      <c r="J170" s="378"/>
      <c r="K170" s="378">
        <v>1333</v>
      </c>
      <c r="L170" s="378">
        <f t="shared" si="7"/>
        <v>1333</v>
      </c>
    </row>
    <row r="171" spans="1:12" ht="12.75">
      <c r="A171" s="314" t="s">
        <v>443</v>
      </c>
      <c r="B171" s="339" t="s">
        <v>836</v>
      </c>
      <c r="C171" s="340"/>
      <c r="D171" s="340"/>
      <c r="E171" s="340"/>
      <c r="F171" s="340"/>
      <c r="G171" s="341"/>
      <c r="H171" s="342">
        <f>SUM(H172)</f>
        <v>0</v>
      </c>
      <c r="I171" s="342">
        <f>SUM(I172)</f>
        <v>0</v>
      </c>
      <c r="J171" s="342">
        <f>SUM(J172)</f>
        <v>0</v>
      </c>
      <c r="K171" s="342">
        <f>SUM(K172:K174)</f>
        <v>1988</v>
      </c>
      <c r="L171" s="342">
        <f t="shared" si="7"/>
        <v>1988</v>
      </c>
    </row>
    <row r="172" spans="1:12" s="379" customFormat="1" ht="12.75">
      <c r="A172" s="314" t="s">
        <v>448</v>
      </c>
      <c r="B172" s="375" t="s">
        <v>1040</v>
      </c>
      <c r="C172" s="376"/>
      <c r="D172" s="376"/>
      <c r="E172" s="376"/>
      <c r="F172" s="376"/>
      <c r="G172" s="377"/>
      <c r="H172" s="378"/>
      <c r="I172" s="378"/>
      <c r="J172" s="378"/>
      <c r="K172" s="378">
        <v>500</v>
      </c>
      <c r="L172" s="378">
        <f t="shared" si="7"/>
        <v>500</v>
      </c>
    </row>
    <row r="173" spans="1:12" s="379" customFormat="1" ht="12.75">
      <c r="A173" s="314" t="s">
        <v>453</v>
      </c>
      <c r="B173" s="380" t="s">
        <v>1041</v>
      </c>
      <c r="C173" s="381"/>
      <c r="D173" s="381"/>
      <c r="E173" s="381"/>
      <c r="F173" s="381"/>
      <c r="G173" s="382"/>
      <c r="H173" s="378"/>
      <c r="I173" s="378"/>
      <c r="J173" s="378"/>
      <c r="K173" s="378">
        <v>581</v>
      </c>
      <c r="L173" s="383">
        <f t="shared" si="7"/>
        <v>581</v>
      </c>
    </row>
    <row r="174" spans="1:12" s="379" customFormat="1" ht="12.75">
      <c r="A174" s="314" t="s">
        <v>458</v>
      </c>
      <c r="B174" s="375" t="s">
        <v>949</v>
      </c>
      <c r="C174" s="376"/>
      <c r="D174" s="376"/>
      <c r="E174" s="376"/>
      <c r="F174" s="376"/>
      <c r="G174" s="377"/>
      <c r="H174" s="378"/>
      <c r="I174" s="378"/>
      <c r="J174" s="378"/>
      <c r="K174" s="378">
        <v>907</v>
      </c>
      <c r="L174" s="383">
        <f t="shared" si="7"/>
        <v>907</v>
      </c>
    </row>
    <row r="175" spans="1:12" ht="15.75">
      <c r="A175" s="314" t="s">
        <v>463</v>
      </c>
      <c r="B175" s="384" t="s">
        <v>1042</v>
      </c>
      <c r="C175" s="385"/>
      <c r="D175" s="385"/>
      <c r="E175" s="385"/>
      <c r="F175" s="385"/>
      <c r="G175" s="386"/>
      <c r="H175" s="387">
        <f>SUM(H14,H26,H31,H44,H59,H69,H79,H76,H98,H100,H123,H141,H137,H109,H94,H83,H81,H115,H134,H42,H157,H160,H165,H167,H169,H171,H130,H127)</f>
        <v>153478</v>
      </c>
      <c r="I175" s="387">
        <f>SUM(I14,I26,I31,I44,I59,I69,I79,I76,I98,I100,I123,I141,I137,I109,I94,I83,I81,I115,I134,I42,I157,I160,I165,I167,I169,I171,I130,I127)</f>
        <v>1163242</v>
      </c>
      <c r="J175" s="387">
        <f>SUM(J14,J26,J31,J44,J59,J69,J79,J76,J98,J100,J123,J141,J137,J109,J94,J83,J81,J115,J134,J42,J157,J160,J165,J167,J169,J171,J130,J127)</f>
        <v>11779</v>
      </c>
      <c r="K175" s="387">
        <f>K14+K26+K31+K44+K59+K69+K79+K76+K98+K100+K123+K141+K137+K109+K94+K83+K81+K115+K134+K42+K157+K160+K165+K167+K169+K171+K130+K127+K40+K67+K90+K121+K132+K29+K118+K65+K57</f>
        <v>1176624</v>
      </c>
      <c r="L175" s="388">
        <f>L14+L26+L31+L40+L42+L44+L59+L67+L69+L76+L79+L81+L83+L90+L94+L98+L100+L109+L115+L121+L123+L127+L130+L132+L134+L137+L141+L157+L160+L165+L167+L169+L171+L29+L118+L65+L57</f>
        <v>2505123</v>
      </c>
    </row>
    <row r="176" spans="1:12" ht="15.75">
      <c r="A176" s="314" t="s">
        <v>468</v>
      </c>
      <c r="B176" s="389"/>
      <c r="C176" s="385"/>
      <c r="D176" s="385"/>
      <c r="E176" s="385"/>
      <c r="F176" s="385"/>
      <c r="G176" s="386"/>
      <c r="H176" s="390">
        <f>SUM(H175:I175)</f>
        <v>1316720</v>
      </c>
      <c r="I176" s="391"/>
      <c r="J176" s="390">
        <f>SUM(J175:K175)</f>
        <v>1188403</v>
      </c>
      <c r="K176" s="391"/>
      <c r="L176" s="392"/>
    </row>
    <row r="177" spans="1:12" ht="15.75">
      <c r="A177" s="314" t="s">
        <v>473</v>
      </c>
      <c r="B177" s="384" t="s">
        <v>1043</v>
      </c>
      <c r="C177" s="385"/>
      <c r="D177" s="385"/>
      <c r="E177" s="385"/>
      <c r="F177" s="385"/>
      <c r="G177" s="386"/>
      <c r="H177" s="393">
        <f>SUM(H176:J176)</f>
        <v>2505123</v>
      </c>
      <c r="I177" s="393"/>
      <c r="J177" s="393"/>
      <c r="K177" s="393"/>
      <c r="L177" s="394"/>
    </row>
  </sheetData>
  <sheetProtection/>
  <mergeCells count="175">
    <mergeCell ref="L175:L177"/>
    <mergeCell ref="H176:I176"/>
    <mergeCell ref="J176:K176"/>
    <mergeCell ref="H177:K177"/>
    <mergeCell ref="B169:G169"/>
    <mergeCell ref="B170:G170"/>
    <mergeCell ref="B171:G171"/>
    <mergeCell ref="B172:G172"/>
    <mergeCell ref="B173:G173"/>
    <mergeCell ref="B174:G174"/>
    <mergeCell ref="B163:G163"/>
    <mergeCell ref="B164:G164"/>
    <mergeCell ref="B165:G165"/>
    <mergeCell ref="B166:G166"/>
    <mergeCell ref="B167:G167"/>
    <mergeCell ref="B168:G168"/>
    <mergeCell ref="B157:G157"/>
    <mergeCell ref="B158:G158"/>
    <mergeCell ref="B159:G159"/>
    <mergeCell ref="B160:G160"/>
    <mergeCell ref="B161:G161"/>
    <mergeCell ref="B162:G162"/>
    <mergeCell ref="B151:G151"/>
    <mergeCell ref="B152:G152"/>
    <mergeCell ref="B153:G153"/>
    <mergeCell ref="B154:G154"/>
    <mergeCell ref="B155:G155"/>
    <mergeCell ref="B156:G156"/>
    <mergeCell ref="B145:G145"/>
    <mergeCell ref="B146:G146"/>
    <mergeCell ref="B147:G147"/>
    <mergeCell ref="B148:G148"/>
    <mergeCell ref="B149:G149"/>
    <mergeCell ref="B150:G150"/>
    <mergeCell ref="B139:G139"/>
    <mergeCell ref="B140:L140"/>
    <mergeCell ref="B141:G141"/>
    <mergeCell ref="B142:G142"/>
    <mergeCell ref="B143:G143"/>
    <mergeCell ref="B144:G144"/>
    <mergeCell ref="B133:G133"/>
    <mergeCell ref="B134:G134"/>
    <mergeCell ref="B135:G135"/>
    <mergeCell ref="B136:L136"/>
    <mergeCell ref="B137:G137"/>
    <mergeCell ref="B138:G138"/>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L117"/>
    <mergeCell ref="B118:G118"/>
    <mergeCell ref="B119:G119"/>
    <mergeCell ref="B120:L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L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G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B13:L13"/>
    <mergeCell ref="B14:G14"/>
    <mergeCell ref="B15:G15"/>
    <mergeCell ref="B16:G16"/>
    <mergeCell ref="B17:G17"/>
    <mergeCell ref="B18:G18"/>
    <mergeCell ref="A3:L3"/>
    <mergeCell ref="A4:L4"/>
    <mergeCell ref="A5:L5"/>
    <mergeCell ref="A6:L6"/>
    <mergeCell ref="B9:G9"/>
    <mergeCell ref="B10:G10"/>
    <mergeCell ref="L10:L12"/>
    <mergeCell ref="H11:K11"/>
    <mergeCell ref="I12:K12"/>
  </mergeCells>
  <printOptions horizontalCentered="1"/>
  <pageMargins left="0.5905511811023623" right="0.5905511811023623" top="1.3779527559055118" bottom="0.984251968503937" header="0.5118110236220472" footer="0.5118110236220472"/>
  <pageSetup horizontalDpi="600" verticalDpi="600" orientation="portrait" paperSize="8" scale="80" r:id="rId1"/>
  <headerFooter alignWithMargins="0">
    <oddHeader>&amp;C&amp;"Arial,Félkövér"&amp;12
</oddHeader>
    <oddFooter>&amp;L&amp;D&amp;C&amp;P</oddFooter>
  </headerFooter>
  <rowBreaks count="2" manualBreakCount="2">
    <brk id="89" max="11" man="1"/>
    <brk id="15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Mónika</dc:creator>
  <cp:keywords/>
  <dc:description/>
  <cp:lastModifiedBy>Tóth Mónika</cp:lastModifiedBy>
  <dcterms:created xsi:type="dcterms:W3CDTF">2015-05-11T10:31:28Z</dcterms:created>
  <dcterms:modified xsi:type="dcterms:W3CDTF">2015-05-11T10:44:14Z</dcterms:modified>
  <cp:category/>
  <cp:version/>
  <cp:contentType/>
  <cp:contentStatus/>
</cp:coreProperties>
</file>