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96" yWindow="135" windowWidth="15480" windowHeight="7635" activeTab="1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a. sz. melléklet" sheetId="6" r:id="rId6"/>
    <sheet name="6.b. sz.melléklet" sheetId="7" r:id="rId7"/>
    <sheet name="6.c. sz.melléklet" sheetId="8" r:id="rId8"/>
    <sheet name="7.a. sz. melléklet" sheetId="9" r:id="rId9"/>
    <sheet name="7.b. sz.melléklet" sheetId="10" r:id="rId10"/>
    <sheet name="7.c. sz.melléklet" sheetId="11" r:id="rId11"/>
    <sheet name="8. sz. melléklet" sheetId="12" r:id="rId12"/>
    <sheet name="9. sz. melléklet" sheetId="13" r:id="rId13"/>
    <sheet name="10. sz.melléklet" sheetId="14" r:id="rId14"/>
    <sheet name="11. sz. melléklet" sheetId="15" r:id="rId15"/>
  </sheets>
  <definedNames>
    <definedName name="_xlnm.Print_Titles" localSheetId="0">'1. sz. melléklet'!$1:$4</definedName>
    <definedName name="_xlnm.Print_Titles" localSheetId="1">'2. sz. melléklet'!$2:$5</definedName>
    <definedName name="_xlnm.Print_Area" localSheetId="0">'1. sz. melléklet'!$A$1:$H$471</definedName>
    <definedName name="_xlnm.Print_Area" localSheetId="13">'10. sz.melléklet'!$A$1:$O$26</definedName>
    <definedName name="_xlnm.Print_Area" localSheetId="1">'2. sz. melléklet'!$A$1:$H$763</definedName>
    <definedName name="_xlnm.Print_Area" localSheetId="6">'6.b. sz.melléklet'!$A$1:$G$48</definedName>
    <definedName name="_xlnm.Print_Area" localSheetId="7">'6.c. sz.melléklet'!$A$1:$G$48</definedName>
    <definedName name="_xlnm.Print_Area" localSheetId="8">'7.a. sz. melléklet'!$A$1:$G$47</definedName>
    <definedName name="_xlnm.Print_Area" localSheetId="9">'7.b. sz.melléklet'!$A$1:$G$28</definedName>
    <definedName name="_xlnm.Print_Area" localSheetId="10">'7.c. sz.melléklet'!$A$1:$G$29</definedName>
    <definedName name="_xlnm.Print_Area" localSheetId="11">'8. sz. melléklet'!$A$1:$J$161</definedName>
    <definedName name="_xlnm.Print_Area" localSheetId="12">'9. sz. melléklet'!$A$1:$D$19</definedName>
  </definedNames>
  <calcPr fullCalcOnLoad="1"/>
</workbook>
</file>

<file path=xl/sharedStrings.xml><?xml version="1.0" encoding="utf-8"?>
<sst xmlns="http://schemas.openxmlformats.org/spreadsheetml/2006/main" count="2712" uniqueCount="749">
  <si>
    <t>I.</t>
  </si>
  <si>
    <t>Polgármesteri Hivatal</t>
  </si>
  <si>
    <t>Kisegítő mezőgazdasági szolgáltatás (014034)</t>
  </si>
  <si>
    <t>1.</t>
  </si>
  <si>
    <t>Működési költségvetés</t>
  </si>
  <si>
    <t>Dologi kiadások</t>
  </si>
  <si>
    <t>Közutak, hidak, alagutak üzemeltetése (631211)</t>
  </si>
  <si>
    <t>2.</t>
  </si>
  <si>
    <t>Felhalmozási költségvetés</t>
  </si>
  <si>
    <t>2.1.</t>
  </si>
  <si>
    <t>Beruházás</t>
  </si>
  <si>
    <t>-</t>
  </si>
  <si>
    <t>2.2.</t>
  </si>
  <si>
    <t>Felújítás</t>
  </si>
  <si>
    <t>1.3.</t>
  </si>
  <si>
    <t>MÓR VÁROSI ÖNKORMÁNYZAT KIADÁSAI</t>
  </si>
  <si>
    <t>Kiemelt előirányzat neve / száma</t>
  </si>
  <si>
    <t>Saját, vagy bérelt ingatlan hasznosítása (701015)</t>
  </si>
  <si>
    <t>1.1.</t>
  </si>
  <si>
    <t>Személyi juttatások</t>
  </si>
  <si>
    <t>1.2.</t>
  </si>
  <si>
    <t>Munkaadókat terhelő járulék</t>
  </si>
  <si>
    <t>1.4.</t>
  </si>
  <si>
    <t>Működési célú pénzeszközátadás</t>
  </si>
  <si>
    <t>Beruházások</t>
  </si>
  <si>
    <t>2.3.</t>
  </si>
  <si>
    <t>4.</t>
  </si>
  <si>
    <t>Kölcsönök</t>
  </si>
  <si>
    <t>4.2.</t>
  </si>
  <si>
    <t>Felhalmozási célú támogatási kölcsönök</t>
  </si>
  <si>
    <t>Ingatlankezelés, forgalmazás (702012)</t>
  </si>
  <si>
    <t>Területi, körzeti igazgatási szervek tevékenysége (751142)</t>
  </si>
  <si>
    <t>Munkaadókat terhelő járulékok</t>
  </si>
  <si>
    <t>Önkormányzati igazgatási tevékenység (751153)</t>
  </si>
  <si>
    <t>Személyi juttatás</t>
  </si>
  <si>
    <t>Pénzeszközátadás, egyéb támogatás</t>
  </si>
  <si>
    <t>Felújítások</t>
  </si>
  <si>
    <t>Felhalmozási célú pénzeszközátadás</t>
  </si>
  <si>
    <t>3.</t>
  </si>
  <si>
    <t>Pénzügyi befektetések kiadásai</t>
  </si>
  <si>
    <t>4.1.</t>
  </si>
  <si>
    <t>Működési célú támogatási kölcsönök</t>
  </si>
  <si>
    <t>5.</t>
  </si>
  <si>
    <t>Hiteltartozás törlesztése</t>
  </si>
  <si>
    <t>5.1.</t>
  </si>
  <si>
    <t>5.2.</t>
  </si>
  <si>
    <t xml:space="preserve">6. </t>
  </si>
  <si>
    <t>Céltartalékok</t>
  </si>
  <si>
    <t>7.</t>
  </si>
  <si>
    <t>Általános tartalékok</t>
  </si>
  <si>
    <t>Helyi kisebbségi önkormányzatok igazgatási tevékenysége (751164)</t>
  </si>
  <si>
    <t>Német Kisebbségi Önkormányzat</t>
  </si>
  <si>
    <t>Személyi jellegű kiadások</t>
  </si>
  <si>
    <t>Cigány Kisebbségi Önkormányzat</t>
  </si>
  <si>
    <t>6.</t>
  </si>
  <si>
    <t>Tűzvédelem, katasztrófa elhárítás (751669)</t>
  </si>
  <si>
    <t xml:space="preserve">- </t>
  </si>
  <si>
    <t>Polgárvédelmi tevékenység (751670)</t>
  </si>
  <si>
    <t>Városi és községgazdálkodási szolgáltatás (751845)</t>
  </si>
  <si>
    <t>Települési vízellátás és vízminőség védelem (751856)</t>
  </si>
  <si>
    <t>Közvilágítási feladatok (751878)</t>
  </si>
  <si>
    <t>Gazdasági és Területfejlesztési feladatok (751889)</t>
  </si>
  <si>
    <t>Pályázati önerő, egyéb</t>
  </si>
  <si>
    <t>Állategészségügyi tevékenység (852018)</t>
  </si>
  <si>
    <t>Munkanélküliek jövedelempótló támogatása</t>
  </si>
  <si>
    <t>Rendszeres szociális segélyezés</t>
  </si>
  <si>
    <t>Időskorúak járadéka</t>
  </si>
  <si>
    <t>Átmeneti segélyezés</t>
  </si>
  <si>
    <t>Rendkívüli gyermekvédelmi támogatás</t>
  </si>
  <si>
    <t>Szennyvízelvezetés, kezelés (901116)</t>
  </si>
  <si>
    <t>Komposztáló tervezés</t>
  </si>
  <si>
    <t>Sportintézmények működtetése (924014)</t>
  </si>
  <si>
    <t>Temetkezés és ehhez kapcsolódó szolgáltatás (930316)</t>
  </si>
  <si>
    <t>Fürdő és strand szolgáltatás (930910)</t>
  </si>
  <si>
    <t>Polgármesteri Hivatal összesen</t>
  </si>
  <si>
    <t>Pénzügyi befektetések</t>
  </si>
  <si>
    <t>Hiteltörlesztés</t>
  </si>
  <si>
    <t>Általános tartalék</t>
  </si>
  <si>
    <t>II.</t>
  </si>
  <si>
    <t>Petőfi Sándor Általános Iskola</t>
  </si>
  <si>
    <t>1.5.</t>
  </si>
  <si>
    <t>Ellátottak pénzbeni juttatásai</t>
  </si>
  <si>
    <t>III.</t>
  </si>
  <si>
    <t>Dr. Zimmermann Ágoston Általános Iskola</t>
  </si>
  <si>
    <t>IV.</t>
  </si>
  <si>
    <t>V.</t>
  </si>
  <si>
    <t>Napsugár Óvoda</t>
  </si>
  <si>
    <t>VI.</t>
  </si>
  <si>
    <t>Mór Városi Önkormányzat Intézményi Gondnokság</t>
  </si>
  <si>
    <t>Ellátó szervezet működése</t>
  </si>
  <si>
    <t>Parkfenntartási tevékenység</t>
  </si>
  <si>
    <t>Közcélú foglalkoztatás</t>
  </si>
  <si>
    <t>Védőnői Szolgálat</t>
  </si>
  <si>
    <t>Iskola-egészségügyi Szolgálat</t>
  </si>
  <si>
    <t>Háziorvosi Szolgálat</t>
  </si>
  <si>
    <t>Mór Városi Önkormányzat Intézményi Gondnokság összesen</t>
  </si>
  <si>
    <t>VII.</t>
  </si>
  <si>
    <t>Kórház-Rendelőintézet összesen:</t>
  </si>
  <si>
    <t>II-VII. Intézmények összesen:</t>
  </si>
  <si>
    <t>I. Működési bevételek</t>
  </si>
  <si>
    <t>Intézményi működési bevételek</t>
  </si>
  <si>
    <t>MÓR VÁROSI ÖNKORMÁNYZAT BEVÉTELEI</t>
  </si>
  <si>
    <t>Helyi adók</t>
  </si>
  <si>
    <t>Magánszemélyek kommunális adója</t>
  </si>
  <si>
    <t>Iparűzési adó</t>
  </si>
  <si>
    <t>Átengedett központi adók</t>
  </si>
  <si>
    <t>SZJA helyben maradó része</t>
  </si>
  <si>
    <t>Gépjárműadó</t>
  </si>
  <si>
    <t>Bírságok, pótlékok és egyéb sajátos bevételek</t>
  </si>
  <si>
    <t>Önkormányzati lakások lakbérbevétele</t>
  </si>
  <si>
    <t>Önkormányzati egyéb helyiségek bérbeadásából származó bevételek</t>
  </si>
  <si>
    <t>Környezetvédelmi bírság</t>
  </si>
  <si>
    <t>Egyéb sajátos bevétel</t>
  </si>
  <si>
    <t>Talajterhelési díj</t>
  </si>
  <si>
    <t>Támogatások</t>
  </si>
  <si>
    <t>Központosított előirányzatok</t>
  </si>
  <si>
    <t>Kisebbségi önkormányzatok támogatása</t>
  </si>
  <si>
    <t>Normatív kötött felhasználású támogatások</t>
  </si>
  <si>
    <t>Felhalmozási és tőke jellegű bevételek</t>
  </si>
  <si>
    <t xml:space="preserve">1. </t>
  </si>
  <si>
    <t>Tárgyi eszközök, immateriális javak értékesítése</t>
  </si>
  <si>
    <t>Önkormányzatok sajátos felhalmozási és tőkebevételei</t>
  </si>
  <si>
    <t>Pénzügyi befektetések bevételei</t>
  </si>
  <si>
    <t>Működési célú pénzeszközátvétel</t>
  </si>
  <si>
    <t>Felhalmozási célú pénzeszköz átvétel</t>
  </si>
  <si>
    <t>Első lakáshoz jutók támogatásának visszatérülése</t>
  </si>
  <si>
    <t>Működési célú hitel</t>
  </si>
  <si>
    <t>Felhalmozási célú hitel</t>
  </si>
  <si>
    <t>Pénzforgalom nélküli bevételek</t>
  </si>
  <si>
    <t>Előző évi pénzmaradvány igénybevétele</t>
  </si>
  <si>
    <t>Móri Német Kisebbségi Önkormányzat</t>
  </si>
  <si>
    <t>Működési bevételek</t>
  </si>
  <si>
    <t>Móri Cigány Kisebbségi Önkormányzat</t>
  </si>
  <si>
    <t>Polgármesteri Hivatal bevételei összesen</t>
  </si>
  <si>
    <t>Önkormányzatok sajátos működési bevétele</t>
  </si>
  <si>
    <t>Intézményi Gondnokság</t>
  </si>
  <si>
    <t>Ellátó szervezet</t>
  </si>
  <si>
    <t>Parkfenntartás</t>
  </si>
  <si>
    <t>Iskolaegészségügyi Szolgálat</t>
  </si>
  <si>
    <t>Városi Kórház - Rendelőintézet</t>
  </si>
  <si>
    <t>Intézmények bevételei összesen</t>
  </si>
  <si>
    <t>Mór Városi Önkormányzat bevételei összesen</t>
  </si>
  <si>
    <t>Szociális Alapszolgáltatási Központ</t>
  </si>
  <si>
    <t>Rendszeres szociális pénzbeni ellátás (853311)</t>
  </si>
  <si>
    <t>Normatív lakásfenntartási támogatás</t>
  </si>
  <si>
    <t>Egyéb lakásfenntartási támogatás</t>
  </si>
  <si>
    <t>Rendszeres gyermekvédelmi pénzbeni ellátások (853 322)</t>
  </si>
  <si>
    <t>Normatív rendszeres gyermekvédelmi támogatás</t>
  </si>
  <si>
    <t>Eseti gyermekvédelmi támogatás</t>
  </si>
  <si>
    <t>Munkanélküli ellátások (853 333)</t>
  </si>
  <si>
    <t>Eseti pénzbeni szociális ellátások (853 344)</t>
  </si>
  <si>
    <t>Köztemetés és temetési segély</t>
  </si>
  <si>
    <t>Közgyógyellátási igazolvány</t>
  </si>
  <si>
    <t>Eseti pénzbeni gyermekvédelmi támogatás (853 355)</t>
  </si>
  <si>
    <t>1.1</t>
  </si>
  <si>
    <t>Hatósági jogkörhöz köthető működési bevétel</t>
  </si>
  <si>
    <t>Egyéb saját bevétel</t>
  </si>
  <si>
    <t>Áfabevételek, visszatérülések</t>
  </si>
  <si>
    <t>Hozam és kamatbevételek</t>
  </si>
  <si>
    <t>Működési célú pénzeszköz átvétel</t>
  </si>
  <si>
    <t>Intézményi működési bevétel</t>
  </si>
  <si>
    <t>Jövedelemkülönbség mértéklése</t>
  </si>
  <si>
    <t>Pótlékok, bírságok</t>
  </si>
  <si>
    <t>Önkormányzat költségvetési támogatása</t>
  </si>
  <si>
    <t>Normatív hozzájárulások</t>
  </si>
  <si>
    <t>Kiegészítő támogatás egyes szociális feladatokhoz</t>
  </si>
  <si>
    <t>Önkormányzati lakások értékesítése</t>
  </si>
  <si>
    <t>Önkormányzati lakótelek értékesítése</t>
  </si>
  <si>
    <t>Privatizációból származó bevételek</t>
  </si>
  <si>
    <t>Támogatási kölcsönök visszatérülése, igénybevétele</t>
  </si>
  <si>
    <t>Hitelek felvétele</t>
  </si>
  <si>
    <t>Intézmények elvonható pénzmaradványa</t>
  </si>
  <si>
    <t>1.6.</t>
  </si>
  <si>
    <t>Házi Orvosi Szolgálat</t>
  </si>
  <si>
    <t>Előző évi pénzmaradvány átadása</t>
  </si>
  <si>
    <t>1.7.</t>
  </si>
  <si>
    <t>Támogatás értékű működési kiadás</t>
  </si>
  <si>
    <t>Pénzeszközátadás</t>
  </si>
  <si>
    <t>Immateriális javak értékesítése</t>
  </si>
  <si>
    <t>Támogatási értékű működési kiadás</t>
  </si>
  <si>
    <t>Szociális nyári étkeztetés</t>
  </si>
  <si>
    <t>Mór Városi Önkormányzat összesen</t>
  </si>
  <si>
    <t>Előző évi maradvány visszafizetés</t>
  </si>
  <si>
    <t>előirányzat</t>
  </si>
  <si>
    <t>Idegenforgalmi adó</t>
  </si>
  <si>
    <t>Kiegészítő támogatás egyes közoktatási feladatokhoz</t>
  </si>
  <si>
    <t>Föld értékesítés</t>
  </si>
  <si>
    <t>Első lakáshoz jutók támogatása</t>
  </si>
  <si>
    <t>Piaci fejlesztési hitel (óvadéki díja)</t>
  </si>
  <si>
    <t>Adósságkezelési szolgáltatás</t>
  </si>
  <si>
    <t>Városközpont rehabilitáció III. ütem</t>
  </si>
  <si>
    <t>Helyi védettség alatt lévő épületek felújításának támogatása</t>
  </si>
  <si>
    <t>Városi lámpa helybővítés</t>
  </si>
  <si>
    <t>2.1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</si>
  <si>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</si>
  <si>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</si>
  <si>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</si>
  <si>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</si>
  <si>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</si>
  <si>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</si>
  <si>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</si>
  <si>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</si>
  <si>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</si>
  <si>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2.3.4.</t>
  </si>
  <si>
    <t>2.3.5.</t>
  </si>
  <si>
    <t>2.3.6.</t>
  </si>
  <si>
    <t>Ingatlanok értékesítése (föld nélkül)</t>
  </si>
  <si>
    <t>Támogatás értékű bevételek</t>
  </si>
  <si>
    <t>Véglegesen átvett pénzeszközök</t>
  </si>
  <si>
    <t>VIII.</t>
  </si>
  <si>
    <t>IX.</t>
  </si>
  <si>
    <t>Önkormányzati támogatás</t>
  </si>
  <si>
    <t>Normatív hozzájárulás</t>
  </si>
  <si>
    <t>Támogatásértékű működési bevétel</t>
  </si>
  <si>
    <t>Támogatásértékű bevételek</t>
  </si>
  <si>
    <t>Támogatásértékű felhalmozási bevétel</t>
  </si>
  <si>
    <t>Tájékoztatásul: Önkormányzati támogatás</t>
  </si>
  <si>
    <t>Piaci alapú fejlesztési hitel</t>
  </si>
  <si>
    <t>Átütemezett fejlesztési hitel</t>
  </si>
  <si>
    <t xml:space="preserve"> </t>
  </si>
  <si>
    <t>1. sz. melléklet</t>
  </si>
  <si>
    <t>2. sz. melléklet</t>
  </si>
  <si>
    <t>8.</t>
  </si>
  <si>
    <t>Otthonteremtési támogatás</t>
  </si>
  <si>
    <t xml:space="preserve">Dologi kiadások: </t>
  </si>
  <si>
    <t>Dologi kiadások:</t>
  </si>
  <si>
    <t>9.</t>
  </si>
  <si>
    <t>Támogatás értékű működési bevételek</t>
  </si>
  <si>
    <t xml:space="preserve"> -</t>
  </si>
  <si>
    <t xml:space="preserve"> 1.2.</t>
  </si>
  <si>
    <t>Munkaadót terhelő járulék</t>
  </si>
  <si>
    <t>Személyi jellegű</t>
  </si>
  <si>
    <t xml:space="preserve"> 1.5.</t>
  </si>
  <si>
    <t xml:space="preserve">Ellátottak pénzbeni juttatása </t>
  </si>
  <si>
    <t xml:space="preserve"> 2.2.</t>
  </si>
  <si>
    <t xml:space="preserve"> 1.1.</t>
  </si>
  <si>
    <t xml:space="preserve"> 1.3.</t>
  </si>
  <si>
    <t xml:space="preserve"> 2.3.</t>
  </si>
  <si>
    <t>10.</t>
  </si>
  <si>
    <t>Egyszeri gyermekvédelmi támogatás</t>
  </si>
  <si>
    <t>Pitypang Óvoda</t>
  </si>
  <si>
    <t>Konyha</t>
  </si>
  <si>
    <t>Támogatás értékű felhalmozási kiadás</t>
  </si>
  <si>
    <t>Újszülöttek támogatása</t>
  </si>
  <si>
    <t>Települési hulladékok kezelése (902113)</t>
  </si>
  <si>
    <t>Városi középületek akadálymentesítése</t>
  </si>
  <si>
    <t>2.4.</t>
  </si>
  <si>
    <t>2.3.7.</t>
  </si>
  <si>
    <t>Építésrendészeti bírság</t>
  </si>
  <si>
    <t>- Feladatmutatóhoz kötött</t>
  </si>
  <si>
    <t>- Lakosságszámhoz kötött</t>
  </si>
  <si>
    <t>- Pedagógus szakvizsga</t>
  </si>
  <si>
    <t>- Rendszeres szociális segély</t>
  </si>
  <si>
    <t>- Időskorúak járadéka</t>
  </si>
  <si>
    <t>- Ápolási díj</t>
  </si>
  <si>
    <t>- Adósságkezelő szolgáltatás</t>
  </si>
  <si>
    <t>- Lakásfenntartási támogatás</t>
  </si>
  <si>
    <t>Osztalékok és hozamok</t>
  </si>
  <si>
    <t>- Ápolási szakvélemény</t>
  </si>
  <si>
    <t>Wekerle S. u., Szabadság tér rehabilitációja</t>
  </si>
  <si>
    <t>Közműfejlesztési hozzájárulás</t>
  </si>
  <si>
    <t>Befektetési célú kötvény kibocsátás</t>
  </si>
  <si>
    <t>Hivatásos Önkormányzati Tűzoltóság</t>
  </si>
  <si>
    <t>Támogatási kölcsönök visszatérülése, igénybevétele, értékpapírok kibocsátásának bevétele</t>
  </si>
  <si>
    <t xml:space="preserve">Iparűzési adó </t>
  </si>
  <si>
    <t>Működési célú céltartalék</t>
  </si>
  <si>
    <t>Fejlesztési célú céltartalék</t>
  </si>
  <si>
    <t>Kötvénykibocsátás bevétele</t>
  </si>
  <si>
    <t>Alanyi jogon járó ápolási díj</t>
  </si>
  <si>
    <t>Fokozott ápolási díj</t>
  </si>
  <si>
    <t>Ápolási díj helyi szociális rendelet alapján</t>
  </si>
  <si>
    <t>Iskolakezdési támogatás</t>
  </si>
  <si>
    <t>Ellátottak pénzbeni juttatása</t>
  </si>
  <si>
    <t>- Pedagógiai szakszolgálat</t>
  </si>
  <si>
    <t>- Szociális továbbképzés</t>
  </si>
  <si>
    <t>- Hivatásos Önkormányzati Tűzoltóság</t>
  </si>
  <si>
    <t>Volán helyi tömegközlekedés támogatása</t>
  </si>
  <si>
    <t>Közművelődési Közalapítvány támogatása</t>
  </si>
  <si>
    <t>Egyéb szervezetek támogatása</t>
  </si>
  <si>
    <t>Megyei Területi Fejlesztési Tanács működési támogatása</t>
  </si>
  <si>
    <t>Felsőoktatási ösztöndíj</t>
  </si>
  <si>
    <t>Tehetséggondozó program</t>
  </si>
  <si>
    <t>Nevelési Tanácsadó működési támogatása</t>
  </si>
  <si>
    <t>Szent Erzsébet Római Katolikus Általános Iskola működési támogatás</t>
  </si>
  <si>
    <t>Szent Erzsébet Római Katolikus Általános Iskola nyári tábor támogatás</t>
  </si>
  <si>
    <t>Nagytérségi hulladékgazdálkodás</t>
  </si>
  <si>
    <t>Móri Többcélú Kistérségi Társulás működési támogatás</t>
  </si>
  <si>
    <t>Radnóti Miklós Ált. Iskola működési támogatás</t>
  </si>
  <si>
    <t>Házi orvosi ügyelet működési támogatás</t>
  </si>
  <si>
    <t>Radnóti Miklós Ált. Iskola iskolatej program támogatása</t>
  </si>
  <si>
    <t>Móri Rendőrkapitányság támogatása</t>
  </si>
  <si>
    <t>Pénzügyi Katasztrófa Alap</t>
  </si>
  <si>
    <t>Nem móri önkormányzat felügyelete alá tartozó móri intézmények uszoda bérletek vásárlása</t>
  </si>
  <si>
    <t>5.3.</t>
  </si>
  <si>
    <t>ÖKIF hitel</t>
  </si>
  <si>
    <t>Támogatási célú működési kiadás</t>
  </si>
  <si>
    <t>Választási feladatok (751186)</t>
  </si>
  <si>
    <t>Támogatás értékű működési bevétel</t>
  </si>
  <si>
    <t>Intézményi kisösszegű felújítás</t>
  </si>
  <si>
    <t>MS SQL adatkezelőre áttérés</t>
  </si>
  <si>
    <t>Intézmények pályázati önerő</t>
  </si>
  <si>
    <t>Ivóvíz kutak kialakítása</t>
  </si>
  <si>
    <t>Természetben nyújtott szociális ellátások: iskolatej</t>
  </si>
  <si>
    <t>6.1.</t>
  </si>
  <si>
    <t>6.2.</t>
  </si>
  <si>
    <t>Út, járda és buszperon építések</t>
  </si>
  <si>
    <t>Út, járda felújítások</t>
  </si>
  <si>
    <t>Nem lakáscélú helyiségek felújítása</t>
  </si>
  <si>
    <t>Bérlakások felújítása</t>
  </si>
  <si>
    <t>3.1.</t>
  </si>
  <si>
    <t>Mórhő Kft. jegyzett tőke emelés</t>
  </si>
  <si>
    <t>Közvilágítás kiépítése a Református templom melletti közben</t>
  </si>
  <si>
    <t>Csapadékvíz elvezető rendszerek, árokburkolatok felújítása</t>
  </si>
  <si>
    <t>2009. évi</t>
  </si>
  <si>
    <t>Pászti Miklós Alapfokú Művészetoktatási Intézmény</t>
  </si>
  <si>
    <t>Radó Antal Könyvtár és Művelődési Központ</t>
  </si>
  <si>
    <t>Nefelejcs Bölcsőde</t>
  </si>
  <si>
    <t>Meseház Óvoda</t>
  </si>
  <si>
    <t xml:space="preserve">Pászti Miklós Alapfokú Művészetoktatási Intézmény </t>
  </si>
  <si>
    <t xml:space="preserve">MÓR VÁROSI ÖNKORMÁNYZAT </t>
  </si>
  <si>
    <t>2009. évi költségvetési mérlege</t>
  </si>
  <si>
    <t>adatok eFt-ban</t>
  </si>
  <si>
    <t xml:space="preserve">BEVÉTELEK </t>
  </si>
  <si>
    <t xml:space="preserve">2009. évi </t>
  </si>
  <si>
    <t xml:space="preserve">KIADÁSOK </t>
  </si>
  <si>
    <t xml:space="preserve">előirányzat </t>
  </si>
  <si>
    <t xml:space="preserve">I. </t>
  </si>
  <si>
    <t xml:space="preserve">Működési bevételek </t>
  </si>
  <si>
    <t xml:space="preserve">1. Intézményi működési bevétel </t>
  </si>
  <si>
    <t>2. Önkormányzatok sajátos működési bevétele</t>
  </si>
  <si>
    <t>1. Beruházások</t>
  </si>
  <si>
    <t>1. Normatív hozzájárulás</t>
  </si>
  <si>
    <t>2. Felújítások</t>
  </si>
  <si>
    <t>2. Központosított előirányzatok</t>
  </si>
  <si>
    <t>3. Felhalmozási célú pénzeszközátadások</t>
  </si>
  <si>
    <t>3. Normatív kötött felhasználású támogatások</t>
  </si>
  <si>
    <t>4. Támogatás értékű felhalmozási kiadás</t>
  </si>
  <si>
    <t xml:space="preserve">Felhalmozási és tőkejellegű bevételek </t>
  </si>
  <si>
    <t>5. Pénzügyi befektetések</t>
  </si>
  <si>
    <t>1. Tárgyi eszközök, immateriális javak ért.</t>
  </si>
  <si>
    <t>2. Pénzügyi befektetések bevételei</t>
  </si>
  <si>
    <t>3. Önkormányzatok sajátos felhalmozási bev.</t>
  </si>
  <si>
    <t>1. Támogatás értékű működési bevétel</t>
  </si>
  <si>
    <t>2. Támogatás értékű felhalmozási bevétel</t>
  </si>
  <si>
    <t>1. Működési</t>
  </si>
  <si>
    <t xml:space="preserve">V. </t>
  </si>
  <si>
    <t>2. Fejlesztési</t>
  </si>
  <si>
    <t>1. Működési célú pénzeszköz átvétel</t>
  </si>
  <si>
    <t>2. Felhalmozási célú pénzeszköz átvétel</t>
  </si>
  <si>
    <t>1.Támogatási kölcsönök visszatérülése</t>
  </si>
  <si>
    <t>1. Működési célú hitel</t>
  </si>
  <si>
    <t xml:space="preserve">1. Működési célú </t>
  </si>
  <si>
    <t>2. Felhalmozási célú</t>
  </si>
  <si>
    <t xml:space="preserve">BEVÉTELEK ÖSSZESEN: </t>
  </si>
  <si>
    <t xml:space="preserve">KIADÁSOK ÖSSZESEN: </t>
  </si>
  <si>
    <t>4. Pénzügyi befektetések</t>
  </si>
  <si>
    <t>Támogatási kölcsönök visszatérülése</t>
  </si>
  <si>
    <t xml:space="preserve"> Mór Városi Önkormányzat 2009. évi működési célú bevételei és kiadásai</t>
  </si>
  <si>
    <t>ezer Ft-ban</t>
  </si>
  <si>
    <t>Sor-sz.</t>
  </si>
  <si>
    <t>Megnevezés</t>
  </si>
  <si>
    <t>BEVÉTELEK</t>
  </si>
  <si>
    <t>I.1.</t>
  </si>
  <si>
    <t>I.2.</t>
  </si>
  <si>
    <t>Önkormányzatok sajátos működési bevételei</t>
  </si>
  <si>
    <t>Egyéb bevételek, bírságok, pótlékok</t>
  </si>
  <si>
    <t xml:space="preserve">Központosított előirányzatok </t>
  </si>
  <si>
    <t>Működési célú</t>
  </si>
  <si>
    <t xml:space="preserve">     - ebből OEP</t>
  </si>
  <si>
    <t>Véglegesen átvett pénzeszközök működésre</t>
  </si>
  <si>
    <t>Kölcsönök visszatérülése</t>
  </si>
  <si>
    <t>VII.1.</t>
  </si>
  <si>
    <t>Működési célú hitelfelvétel</t>
  </si>
  <si>
    <t>8.1.</t>
  </si>
  <si>
    <t>Pénzmaradvány igénybevétele</t>
  </si>
  <si>
    <t>8.2.</t>
  </si>
  <si>
    <t>Vállalkozási eredmény igénybevétele</t>
  </si>
  <si>
    <t xml:space="preserve">Bevételek összesen </t>
  </si>
  <si>
    <t>MŰKÖDÉSI KIADÁSOK</t>
  </si>
  <si>
    <t>Ellátottak pénzbeli juttatásai</t>
  </si>
  <si>
    <t>Speciális célú támogatások</t>
  </si>
  <si>
    <t>Finanszírozási kiadások (hiteltörlesztés)</t>
  </si>
  <si>
    <t>Céltartalék</t>
  </si>
  <si>
    <t xml:space="preserve">Kiadások összesen </t>
  </si>
  <si>
    <t>Mór Városi Önkormányzat  2009. évi felhalmozási célú bevételei és kiadásai</t>
  </si>
  <si>
    <t>Felhalmozási célú pénzeszköz átvétel államháztartáson kívülről</t>
  </si>
  <si>
    <t>Felhalmozási célú pénzmaradvány</t>
  </si>
  <si>
    <t>Felhalmozási kiadások</t>
  </si>
  <si>
    <t>Beruházási kiadások</t>
  </si>
  <si>
    <t>Felújítási kiadások</t>
  </si>
  <si>
    <t>Felhalmozási célú pénzeszköz átadás államháztartáson kívülre</t>
  </si>
  <si>
    <t>Támogatás értékű felhalmozási célú kiadás</t>
  </si>
  <si>
    <t>Pénzügyi befektetéssek</t>
  </si>
  <si>
    <t>Felhalmozási célú kölcsön nyújtása</t>
  </si>
  <si>
    <t>Felhalmozási célú tartalék</t>
  </si>
  <si>
    <t>Bevételek</t>
  </si>
  <si>
    <t>Támogatás értékű felhalmozási bevétel</t>
  </si>
  <si>
    <t>Fejlesztési célú pénzmaradvány</t>
  </si>
  <si>
    <t>Felhalmozási célú bevételek összesen:</t>
  </si>
  <si>
    <t>Beruházások, felújítások, támogatás értékű felhalmozási kiadások, felhalmozási célú pénzeszközátadások</t>
  </si>
  <si>
    <t>Felhalmozási bevételekből, fejlesztési hitelből, pénzmaradványból</t>
  </si>
  <si>
    <t>Kötvénykibocsátás bevételéből</t>
  </si>
  <si>
    <t>finanszírozott fejlesztések</t>
  </si>
  <si>
    <t>Áthúzódó</t>
  </si>
  <si>
    <t>Közutak, hidak, alagutak</t>
  </si>
  <si>
    <t>Saját vagy bérelt ingatlan hasznosítása</t>
  </si>
  <si>
    <t>Ingatlankezelés, forgalmazás</t>
  </si>
  <si>
    <t>Önkormányzati igazgatási tevékenység</t>
  </si>
  <si>
    <t>MS SQL adatbázis kezelő szoftverek vásárlása</t>
  </si>
  <si>
    <t>Panelprogram (önerő)</t>
  </si>
  <si>
    <t>Város- és községgazdálkodási szolgáltatás</t>
  </si>
  <si>
    <t>Tímár-puszta buszváró építés</t>
  </si>
  <si>
    <t>Települési vízellátás, vízminőség-védelem</t>
  </si>
  <si>
    <t>Közvilágítási feladatok</t>
  </si>
  <si>
    <t>Szennyvízelvezetés,-kezelés</t>
  </si>
  <si>
    <t>Települési hulladékok kezelése</t>
  </si>
  <si>
    <t>Összesen:</t>
  </si>
  <si>
    <t>Végösszesen:</t>
  </si>
  <si>
    <t>CÉLTARTALÉKOK ÉS ÁLTALÁNOS TARTALÉKOK</t>
  </si>
  <si>
    <t xml:space="preserve">Céltartalékok  </t>
  </si>
  <si>
    <t>Bornap 2009.</t>
  </si>
  <si>
    <t>Céltartalékok összesen</t>
  </si>
  <si>
    <t>Általános tartalékok összesen</t>
  </si>
  <si>
    <t>TARTALÉKOK ÖSSZESEN</t>
  </si>
  <si>
    <t>Jogcím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</si>
  <si>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</si>
  <si>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</si>
  <si>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</si>
  <si>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</si>
  <si>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</si>
  <si>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</si>
  <si>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</si>
  <si>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</si>
  <si>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</si>
  <si>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</si>
  <si>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</si>
  <si>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</si>
  <si>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</si>
  <si>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működési</t>
  </si>
  <si>
    <t>fejlesztési</t>
  </si>
  <si>
    <t>Intézmények</t>
  </si>
  <si>
    <t>Bevételek összesen</t>
  </si>
  <si>
    <t>Kiadások</t>
  </si>
  <si>
    <t>Kiadások összesen</t>
  </si>
  <si>
    <t>Likvid hitel törlesztés</t>
  </si>
  <si>
    <t>Tájékoztatásul: Intézményfinanszírozás</t>
  </si>
  <si>
    <t>Sorsz.</t>
  </si>
  <si>
    <t>Feladatalapú támogatás</t>
  </si>
  <si>
    <t>Önkormányzati támogatások</t>
  </si>
  <si>
    <t>Működési célú pénzeszköz átadás</t>
  </si>
  <si>
    <t>Támogatási költcsönök visszatérülése</t>
  </si>
  <si>
    <t xml:space="preserve"> Móri Német Kisebbségi Önkormányzat 2009. évi működési célú bevételei és kiadásai</t>
  </si>
  <si>
    <t xml:space="preserve"> Móri Cigány Kisebbségi Önkormányzat 2009. évi működési célú bevételei és kiadásai</t>
  </si>
  <si>
    <t xml:space="preserve"> Móri Német Kisebbségi Önkormányzat  2009. évi felhalmozási célú bevételei és kiadásai</t>
  </si>
  <si>
    <t xml:space="preserve"> Móri Cigány Kisebbségi Önkormányzat  2009. évi felhalmozási célú bevételei és kiadásai</t>
  </si>
  <si>
    <t>2009. évi eredeti</t>
  </si>
  <si>
    <t>2009.évi eredeti előirányzat</t>
  </si>
  <si>
    <t>Építők út vízrendezés építési munkái</t>
  </si>
  <si>
    <t>Kresz-park felújítás</t>
  </si>
  <si>
    <t>Szociális Alapszolgáltatási Központ épület felújítás</t>
  </si>
  <si>
    <t>Meseház Óvoda felújítása</t>
  </si>
  <si>
    <t>2008. évi kötelezettség vállalás</t>
  </si>
  <si>
    <t>Kisegítő mezőgazdasági szolgáltatás</t>
  </si>
  <si>
    <t>Móri csata emlékművének burkolat kialakítása és növénytelepítés</t>
  </si>
  <si>
    <t>81. sz. főút lámpás csomópont korszerűsítése</t>
  </si>
  <si>
    <t>Mór, Béke ltp. III. ütem építési telkek kialakítása</t>
  </si>
  <si>
    <t>Területigazgatási tevékenység</t>
  </si>
  <si>
    <t>Lemezszekrény</t>
  </si>
  <si>
    <t>Kálvária temető felújítása (korszerűsítés pályázati önerő)</t>
  </si>
  <si>
    <t>Városrendezési terv felülvizsgálata</t>
  </si>
  <si>
    <t>Zrínyi utcai játszótéren játszószerek bővítése, csapadékvíz elvezetés</t>
  </si>
  <si>
    <t>Városháza mögötti piacterület beruházási programtervének készítése</t>
  </si>
  <si>
    <t>Felsődobosi játszótér felújítása (falumegújítási program)</t>
  </si>
  <si>
    <t>Felsődobosi játszótér felújítása (falumegújítási program pályázati önerő)</t>
  </si>
  <si>
    <t>Bányász telepi szennyvízcsatorna építése</t>
  </si>
  <si>
    <t>Környezetvédelmi Program</t>
  </si>
  <si>
    <t>Hulladékgazdálkodási Terv</t>
  </si>
  <si>
    <t>Fókusz Map licence 3 db</t>
  </si>
  <si>
    <t>Városi TV KFt. támogatása</t>
  </si>
  <si>
    <t>Háziorvosi, házi gyermekorvosi alapellátási praxistámogatás</t>
  </si>
  <si>
    <t>Csókakői Autifarm támogatása</t>
  </si>
  <si>
    <t>BURSA HUNGARICA ösztöndíj</t>
  </si>
  <si>
    <t>Fókusz Map licence</t>
  </si>
  <si>
    <t>Egészségügyi szolgáltatások fejlesztése</t>
  </si>
  <si>
    <t>Városközpont rehabilitáció önerő</t>
  </si>
  <si>
    <t>Integrált turisztikai pályázat</t>
  </si>
  <si>
    <t>Közoktatási Infrastruktúrális fejlesztés (Petőfi S. Ált. Isk.)</t>
  </si>
  <si>
    <t>Közoktatási Infrastruktúrális fejlesztés (Radnóti M. Ált. Isk.)</t>
  </si>
  <si>
    <t>Évközi normatíva lemondás</t>
  </si>
  <si>
    <t>2007. évi normatíva ellenőrzés kapcsán visszafizetési kötelezettség</t>
  </si>
  <si>
    <t>Lakás- és nem lakáscélú helyiségek felújítása</t>
  </si>
  <si>
    <t>- Diáksporttal kapcsolatos feladatok</t>
  </si>
  <si>
    <t>- Rendelkezésre állási támogatás</t>
  </si>
  <si>
    <t>Szilárd burkolatú belterületi utak felújítása</t>
  </si>
  <si>
    <t>13. havi illetmények támogatása</t>
  </si>
  <si>
    <t>Iskolatej program központi támogatása</t>
  </si>
  <si>
    <t>Móri Többcélú Kistérségi Társulástól átvett pénzeszköz</t>
  </si>
  <si>
    <t>Mór-Bicske Kistérségtől honvédelmi feladatokra</t>
  </si>
  <si>
    <t>Létszámleépítés pályázati megtérítése</t>
  </si>
  <si>
    <t>2008. évi adóerőképesség miatti elvonásból visszaigényelhető pénzeszköz</t>
  </si>
  <si>
    <t>Iparűzési adó előző évi elszámolási különbözete</t>
  </si>
  <si>
    <t>Központi költségvetési szervtől közreműködői szakértői díj</t>
  </si>
  <si>
    <t>Építők út vízrendezésének építési munkái</t>
  </si>
  <si>
    <t>KRESZ-Park felújítás</t>
  </si>
  <si>
    <t>Felhalmozási célú pénzeszköz átadás</t>
  </si>
  <si>
    <t>Lemezszekrény beszerzés</t>
  </si>
  <si>
    <t>Mikrotársulás és Közoktatási Társulás önkormányzataitól átvett pénzeszköz</t>
  </si>
  <si>
    <t>Tímárpusztán buszváró építése</t>
  </si>
  <si>
    <t>Rendelkezésre állási támogatás</t>
  </si>
  <si>
    <t>Bányász telepi szennyvízcsatorna építés</t>
  </si>
  <si>
    <t>Számítástechnikai hardver és szoftver beszerzés</t>
  </si>
  <si>
    <t>Móri Cigány Kisebbségi Önkormányzat 2009. évi költségvetési mérlege</t>
  </si>
  <si>
    <t>Móri Német Kisebbségi Önkormányzat 2009. évi költségvetési mérlege</t>
  </si>
  <si>
    <t>Pályázati bevétel (Bornap 2008.)</t>
  </si>
  <si>
    <t>Előző évi pénzmaradvány igénybevétele (működési célú)</t>
  </si>
  <si>
    <t>Előző évi pénzmaradvány igénybevétele (fejlesztési célú)</t>
  </si>
  <si>
    <t>Ebből: OEP támogatás</t>
  </si>
  <si>
    <t>Kapucinus tér 3. sz. alatti ügyviteli épület felújítása</t>
  </si>
  <si>
    <t>Lakás és nem lakáscélú helyiségek felújítása</t>
  </si>
  <si>
    <t>Számítástechnikai hálózat korszerűsítés</t>
  </si>
  <si>
    <t>Autóbusz pályaudvar pályázati önerő</t>
  </si>
  <si>
    <t>Választókörzeti egyedi munkák</t>
  </si>
  <si>
    <t>Ebből Kórház</t>
  </si>
  <si>
    <t>Mór Városi Önkormányzat 2009. évi költségvetésének előirányzat-felhasználási ütemterve</t>
  </si>
  <si>
    <t>Felhalmozás célú pénzeszköz átvétel</t>
  </si>
  <si>
    <t>Autóbusz pályaudvar</t>
  </si>
  <si>
    <t>Városi Kórház- Rendelőintézet Aktív kórházi ellátásokat kiváltó járóbeteg szolgáltatások fejlesztése</t>
  </si>
  <si>
    <t>Tervezési költségek</t>
  </si>
  <si>
    <t>Polgármesteri Hivatal-Okmányiroda rádiós összeköttetés</t>
  </si>
  <si>
    <t>Tervkészítések</t>
  </si>
  <si>
    <t>Tervezések, előkészítési munkálatok a pályázatokhoz</t>
  </si>
  <si>
    <t>Pénzeszköz állomány összesen</t>
  </si>
  <si>
    <t>Forráshiány</t>
  </si>
  <si>
    <t>Pénzeszköz állományból fejlesztési forrás</t>
  </si>
  <si>
    <t>eredeti</t>
  </si>
  <si>
    <t>módosított</t>
  </si>
  <si>
    <t>2009. évi eredeti előirányzat</t>
  </si>
  <si>
    <t>2009. évi módosított előirányzat</t>
  </si>
  <si>
    <t>2009. évi módosított</t>
  </si>
  <si>
    <t>2009.évi módosított előirányzat</t>
  </si>
  <si>
    <t>Központi költségvetési kiutalás (iparűzési adó elszámolási különbözet)</t>
  </si>
  <si>
    <t>Wekerle Sándor u., Szabadság tér rehabilitációja</t>
  </si>
  <si>
    <t>Mór-Csókakő borút építése</t>
  </si>
  <si>
    <t>Köztársaság tér 1. tetőszerkezet megerősítése</t>
  </si>
  <si>
    <t>Árki-pusztai bérlakások villamos hálózatának felújítása</t>
  </si>
  <si>
    <t>Intézmények 2008. évi elvont pénzmaradványából képzett tartalék</t>
  </si>
  <si>
    <t>Felújítás: központi ügyelet kialakítása</t>
  </si>
  <si>
    <t>Köztársaság tér 1. tetőszerkezet megerősítés</t>
  </si>
  <si>
    <t>Egészségügyi szolgáltatások fejlesztése pályázati önerő</t>
  </si>
  <si>
    <t>Intézményi épületek infrastrukturális fejlesztéséhez szükséges pályázati önerő</t>
  </si>
  <si>
    <t>- Nefelejcs Bölcsőde</t>
  </si>
  <si>
    <t>- Pitypang Óvoda</t>
  </si>
  <si>
    <t>- Napsugár Óvoda</t>
  </si>
  <si>
    <t>- Dr. Zimmermann Ágoston Általános Iskola</t>
  </si>
  <si>
    <t>- Petőfi Sándor Általános Iskola</t>
  </si>
  <si>
    <t xml:space="preserve">Intézmények  </t>
  </si>
  <si>
    <t>Radó Antal Könyvtár és Művelődési Központ: gázkazán csere</t>
  </si>
  <si>
    <t>Meseház Óvoda: bútor és szakmai eszköz beszerzés</t>
  </si>
  <si>
    <t>Városi Kórház- Rendelőintézet: központi ügyelet átalakítása</t>
  </si>
  <si>
    <t>Bérpolitikai intézkedések támogatása</t>
  </si>
  <si>
    <t>Helyi szervezési intézkedések támogatása</t>
  </si>
  <si>
    <t>2008. évi jövedelem differenciálódás mérséklése</t>
  </si>
  <si>
    <t>Kisebbségi önkormányzatok feladatalapú támogatása</t>
  </si>
  <si>
    <t>Belterületi közutak útburkolat felújítása: Kórház u., Árpád u., Mátyás király u., Martinovics u., Bethlen G. u.</t>
  </si>
  <si>
    <t>Belterületi közutak útburkolat felújítása: Győri út, Hammerstein u., Mester u.</t>
  </si>
  <si>
    <t>Mór Lakatos u. 8. sz. alatti tetőtéri lakások felújítása</t>
  </si>
  <si>
    <t>UTP alapú strukturált kábelhálózat rekonstrukció</t>
  </si>
  <si>
    <t>Vagyonhasznosítási bevételből képzett fejlesztési céltartalék</t>
  </si>
  <si>
    <t>Térfigyelő kamera elhelyezése a Kodály Z. u. - Deák F. út kereszteződésében</t>
  </si>
  <si>
    <t>2 db korongozó beszerzés</t>
  </si>
  <si>
    <t>Számítógép beszerzés</t>
  </si>
  <si>
    <t>Játszótéri játékok beszerzése</t>
  </si>
  <si>
    <t>11.</t>
  </si>
  <si>
    <t>Közfoglalkoztatás központi megtérítése</t>
  </si>
  <si>
    <t>Közfoglalkoztatás</t>
  </si>
  <si>
    <t>Vagyonhasznosításból képzett fejlesztési céltartalék</t>
  </si>
  <si>
    <t>Belterületi közutak útburkolat felújítása (Gyári út, Hammerstein u., Mester u.)</t>
  </si>
  <si>
    <t>Belterületi közutak útburkolat felújítása (Kórház-Árpád-Martinovics-Hegyalja-Bethlen-Báthory-Bocskai utcák)</t>
  </si>
  <si>
    <t>Lakatos u. 8. sz. alatti tetőtéri lakások helyreállítása</t>
  </si>
  <si>
    <t>Térfigyelő kamera beszerzés</t>
  </si>
  <si>
    <t>Radó Antal Könyvtár és Művelődési Központ: 2 db korongozó beszerzés</t>
  </si>
  <si>
    <t>Nefelejcs Bölcsőde: számítógép beszerzés</t>
  </si>
  <si>
    <t>Napsugár Óvoda: játszótéri játékok beszerzése</t>
  </si>
  <si>
    <t>Könyvtári érdekeltségnövelő támogatás</t>
  </si>
  <si>
    <t>Közműfejlesztési támogatás</t>
  </si>
  <si>
    <t>Belterületi utak felújítása</t>
  </si>
  <si>
    <t>Érdekeltségnövelő tartalék</t>
  </si>
  <si>
    <t>tervdokumentáció</t>
  </si>
  <si>
    <t>villamos tápegységek</t>
  </si>
  <si>
    <t>Bérlakásba bútor beszerzés</t>
  </si>
  <si>
    <t>közműfejlesztési hozzájárulás</t>
  </si>
  <si>
    <t>Fejlesztési célú központosított előirányzat</t>
  </si>
  <si>
    <t>12.</t>
  </si>
  <si>
    <t>13.</t>
  </si>
  <si>
    <t>14.</t>
  </si>
  <si>
    <t>Mozgáskorlátozottak támogatása</t>
  </si>
  <si>
    <t>EP választásra átvett pénzeszköz</t>
  </si>
  <si>
    <t>Polgári védelmi fejlesztés támogatása</t>
  </si>
  <si>
    <t>Európai Uniós társfinanszírozású támogatás</t>
  </si>
  <si>
    <t>Meseház Óvoda Energiahatékonyság fokozása (KEOP-2007-5.1.0)</t>
  </si>
  <si>
    <t>Wekerle S. u., Szabadság tér rehabilitációja (KDOP-2007-4.2.1/B)</t>
  </si>
  <si>
    <t>Aktív kórházi ellátásokat kiváltó járóbeteg szolgáltatások fejlesztése (TIOP-2.1.3.-07/1.)</t>
  </si>
  <si>
    <t>Polgármesteri Hivatalok szervezetfejlesztése (ÁROP-1.A.2/A.)</t>
  </si>
  <si>
    <t>Petőfi Sándor Általános Iskola alsótagozatos épület kiváltása</t>
  </si>
  <si>
    <t>Bornap 2009. non-profit szervezetek támogatása</t>
  </si>
  <si>
    <t>Bányász-telep Beruházó Viziközmű Társulat kezességvállalás</t>
  </si>
  <si>
    <t>Radnóti Miklós Ált. Iskola nyugdíjmegváltás</t>
  </si>
  <si>
    <t>Móri Önkéntes Tűzoltóság: csapatzászló adományozása</t>
  </si>
  <si>
    <t>Szent Erzsébet Római Katolikus Általános Iskola belső udvarának átalakítása</t>
  </si>
  <si>
    <t>Kálvária temető ravatalozó építés</t>
  </si>
  <si>
    <t>Hangszervásárlás</t>
  </si>
  <si>
    <t>gázkazán csere</t>
  </si>
  <si>
    <t>Labdafogó háló építés</t>
  </si>
  <si>
    <t>Nyílászárók cseréje</t>
  </si>
  <si>
    <t>Zárható kapu kiépítése</t>
  </si>
  <si>
    <t>Zsírfogó rendszer felújítása</t>
  </si>
  <si>
    <t>Petőfi S. Ált. Iskola alsótagozatos épület kiváltás</t>
  </si>
  <si>
    <t>Árki pusztai bérlakások felújítása</t>
  </si>
  <si>
    <t>Móri Önkéntes Tűzoltóság csapatzászló adományozás</t>
  </si>
  <si>
    <t>Pászti M. Alapfokú Műv.okt. Intézmény: hangszer vásárlás</t>
  </si>
  <si>
    <t>Petőfi S. Ált. Iskola labdafogó háló építés</t>
  </si>
  <si>
    <t>Petőfi S. Ált. Iskola nyílászáró csere</t>
  </si>
  <si>
    <t>Pitypang Óvoda zsírfogó rendszer felújítása</t>
  </si>
  <si>
    <t>Pitypang Óvoda zárható kapu kiépítés</t>
  </si>
  <si>
    <t>Szent Erzsébet Római Kat. Ált. Iskola belső udvar rendezése</t>
  </si>
  <si>
    <t>Temetkezés és ehhez kapcsolódó szolgáltatás</t>
  </si>
  <si>
    <t>Panelprogram</t>
  </si>
  <si>
    <t>Panleprogram</t>
  </si>
  <si>
    <t>Eredeti előirányzat</t>
  </si>
  <si>
    <t>Módosított előirányzat</t>
  </si>
  <si>
    <t>15.</t>
  </si>
  <si>
    <t>Alapfokú művészetoktatás támogatása</t>
  </si>
  <si>
    <t>Helyi közösségi közlekedés támogatása</t>
  </si>
  <si>
    <t>Kompetencia alapú oktatás (TÁMOP-3.1.4-08)</t>
  </si>
  <si>
    <t>Szociális Alapszolgáltatási Központ (KDOP-5.2.2/A-2008-0003)</t>
  </si>
  <si>
    <t>Móri Borvidék TDM Egyesület működési támogatás</t>
  </si>
  <si>
    <t>Könyvtári szolgáltatások infrastrukturális fejlesztése</t>
  </si>
  <si>
    <t>Mórhő Kft. Részére tagi kölcsön</t>
  </si>
  <si>
    <t>Elektromos kapcsolószekrények beszerzése</t>
  </si>
  <si>
    <t>könyvtáros pult</t>
  </si>
  <si>
    <t>kültéri tábla</t>
  </si>
  <si>
    <t>Pontírógép és iskolapad beszerzés</t>
  </si>
  <si>
    <t>Közoktatási intézmények teljesítménymotivációs pályázata</t>
  </si>
  <si>
    <t>- Közcélú foglalkoztatás, közmunka program</t>
  </si>
  <si>
    <t>Nefelejcs Bölcsőde felújítása</t>
  </si>
  <si>
    <t>Kosárlabda palánk</t>
  </si>
  <si>
    <t>Kültéri asztalitenisz</t>
  </si>
  <si>
    <t>Egyensúly fejlesztő eszközök</t>
  </si>
  <si>
    <t>Beruházás áfa befizetés (fordított áfa)</t>
  </si>
  <si>
    <t>Kompetencia alapú oktatás: laptop beszerzés</t>
  </si>
  <si>
    <t>Beruházás áfa befizetése</t>
  </si>
  <si>
    <t>Móri Borvidék TDM Egyesület pályázati önerő</t>
  </si>
  <si>
    <t>Pénzügyi befektetés: Mórhő Kft.törzstőke emelés, tagi kölcsön</t>
  </si>
  <si>
    <t>Elektromos kapcsolószekrény beszerzés</t>
  </si>
  <si>
    <t>Értékmegőrző és funkcióbővítő városrehabilitáció</t>
  </si>
  <si>
    <t>Radó Antal Könyvtár és Művelődési Központ: kastély épület oldalszárny villamossági felújítása, tervdokumentáció, kültéri tábla, könyvtáros pult</t>
  </si>
  <si>
    <t>Dr. Zimmermann Á. Ált. Iskola: kosárlabda palánk</t>
  </si>
  <si>
    <t>Pitypang Óvoda: egyensúly fejlesztő játékok</t>
  </si>
  <si>
    <t>Városi Kórház- Rendelőintézet: számítástechnikai eszköz, szoftver</t>
  </si>
  <si>
    <t>Felhalmozási bevételekből, fejlesztési hitelből, pénzmaradványból, 2009. évi működési bevétel</t>
  </si>
  <si>
    <t>Szilárd burkolatú belterületi utak burkolat felújítása</t>
  </si>
  <si>
    <t>Belterületi közutak fejlesztése pályázati önerő</t>
  </si>
  <si>
    <t>Városi Kórház- Rendelőintézet Aktív kórházi ellátásokat kiváltó járóbeteg szolgáltatások fejlesztése (TIOP--2-1-3-07/1-2008-0006.)</t>
  </si>
  <si>
    <t>Ebből: Kompetencia alapú oktatás (TÁMOP-3.1.4-08)</t>
  </si>
  <si>
    <t>Ebből: Polgármesteri Hivatalok szervezetfejlesztése (ÁROP-1.A.2/A.)</t>
  </si>
  <si>
    <t>Meseház Óvoda felújítás (KEOP-2007-5.1.0)</t>
  </si>
  <si>
    <t>Nefelejcs Bölcsőde felújítása (KDOP-2009-5.2.2/B)</t>
  </si>
  <si>
    <t>Értékmegőrző és funkcióbővítő város rehabilitáció (KDOP-2009-3.1.1/B)</t>
  </si>
  <si>
    <t>Móri Borvidék TDM Egyesület részére pályázati önerő (KDOP-2008-2.2.1/A)</t>
  </si>
  <si>
    <t>Könyvtári szolgáltatások infrastrukturális fejlesztése (TIOP-1.2.3/09/01.)</t>
  </si>
  <si>
    <t>Kompetencia alapú oktatás (TÁMOP-3.1.4-08): laptop beszerzések</t>
  </si>
  <si>
    <t>Belterületi utak fejlesztése               KDOP-2007-4.2.1/B</t>
  </si>
  <si>
    <t>Wekerle Sándor utca és Szabadság tér rehabilitációja</t>
  </si>
  <si>
    <t>Aktív kórházi ellátásokat kiváltó járóbeteg szolgáltatások fejlesztése TIOP-2.1.3/07/1</t>
  </si>
  <si>
    <t>Móron a jelenleg a járóbeteg ellátására szolgáló épület átalakítása, orvosi eszköz és informatikai fejlesztése</t>
  </si>
  <si>
    <t>Szociális alapszolgáltatások és gyermekjóléti alapellátások infrastrukturális fejlesztése              KDOP-2008-5.2.2.A</t>
  </si>
  <si>
    <t>Mór Város Szociális Alapszolgáltatási Központjának infrastrukturális fejlesztése</t>
  </si>
  <si>
    <t>A polgármesteri hivatalok szervezetfejlesztése                         ÁROP-1.A.2/A</t>
  </si>
  <si>
    <t>Mór Város Önkormányzat Polgármesteri Hivatalának szervezetfejlesztése a hatékony működési kultúra megerősítése, a működési hatékonyság optimalizálása érdekében</t>
  </si>
  <si>
    <t>Kapu a jövőbe Mór városban. Kompetencia alapú nevelési program bevezetése Mór város nevelési-oktatási intézméyeibe.</t>
  </si>
  <si>
    <t>Energetikai hatékonyság fokozása KEOP-2007-5.1.0</t>
  </si>
  <si>
    <t>A Móri Szabadság téri Óvoda energiahatékonyságának fokozása az épület hőszigetelésével és a nyílászárók cseréjével</t>
  </si>
  <si>
    <t>Sorszám</t>
  </si>
  <si>
    <t>Projekt megnevezése</t>
  </si>
  <si>
    <t>Projekt száma</t>
  </si>
  <si>
    <t>Szociális Alapszolgáltatási Központ szociális alapszolgáltatások és gyermekjóléti alapellátások infrastrukturális fejlesztése (KDOP-5.2.2/A-2008-0003.)</t>
  </si>
  <si>
    <t>Kompetencia Alapú Oktatás                              TÁMOP 3.1.4.-08/2</t>
  </si>
  <si>
    <t>Útburkolat teljes kiépítése 4902/27. hrsz.</t>
  </si>
  <si>
    <t>Útburkolat teljes kiépítése 01041. hrsz.</t>
  </si>
  <si>
    <t>Szakmai informatikai fejlesztések támogatás</t>
  </si>
  <si>
    <t>Móri Református Egyházközség részére történő ingatlanátadás miatti kártalanítás</t>
  </si>
  <si>
    <t>Autóbusz pályaudvar rekonstrukció előkészítő munkái</t>
  </si>
  <si>
    <t>Református Parókia előtti parkoló építés</t>
  </si>
  <si>
    <t>Pitypang Óvoda épületenergetikai fejlesztése és közvilágítás korszerűsítés</t>
  </si>
  <si>
    <t>Átmeneti Szálló tetőfelújítása</t>
  </si>
  <si>
    <t>Gárdonyi Géza Általános Iskola működési támogatás (karácsonyi ajándékcsomag)</t>
  </si>
  <si>
    <t>Táncsics Mihály Gimnázium működési támogatás</t>
  </si>
  <si>
    <t>Perczel Mór Szakképző Iskola működési támogatás</t>
  </si>
  <si>
    <t>Városközpont rehabilitáció pályázati önerő kiegészítés</t>
  </si>
  <si>
    <t>A régió arculatát meghatározó integrált és tematikus vonzerő fejlesztések</t>
  </si>
  <si>
    <t>Trianoni emlékmű állítás</t>
  </si>
  <si>
    <t>Településrendezési Terv felülvizsgálata</t>
  </si>
  <si>
    <t>Beruházás: számítógép beszerzés</t>
  </si>
  <si>
    <t>Beruházás: fénymásoló beszerzés</t>
  </si>
  <si>
    <t>Felújítás: ablakcsere</t>
  </si>
  <si>
    <t>számítógépek beszerzése</t>
  </si>
  <si>
    <t>boltíves pinceajtó csere</t>
  </si>
  <si>
    <t>Multimédiás zsúrkocsi</t>
  </si>
  <si>
    <t>kosárlabda palánk</t>
  </si>
  <si>
    <t>szakmai eszközök</t>
  </si>
  <si>
    <t>fénymásoló</t>
  </si>
  <si>
    <t>projektor</t>
  </si>
  <si>
    <t>Fénymásoló</t>
  </si>
  <si>
    <t>Számítástechnikai eszközök</t>
  </si>
  <si>
    <t>Digitális kamera</t>
  </si>
  <si>
    <t>Projektor</t>
  </si>
  <si>
    <t>Videokamera</t>
  </si>
  <si>
    <t>Udvari babaház</t>
  </si>
  <si>
    <t>bútor és szakmai eszköz beszerzés</t>
  </si>
  <si>
    <t>udvari játékok beszerzése</t>
  </si>
  <si>
    <t>számítástechnikai eszközök</t>
  </si>
  <si>
    <t>számítástechnikai eszköz és szoftver beszerzés</t>
  </si>
  <si>
    <t>riasztóberendezés beszerelése</t>
  </si>
  <si>
    <t>Pitypang Óvoda felújítása</t>
  </si>
  <si>
    <t>Régió arculatát meghatározó integrált és tematikus vonzerő fejlesztések (KDOP-2009-2.1.1/B.)</t>
  </si>
  <si>
    <t>Településrendezési Terv részleges felülvizsgálata</t>
  </si>
  <si>
    <t>Intézményi Gondnokság: számítógép beszerzés</t>
  </si>
  <si>
    <t>Szoc.Alapszolg.Központ: fénymásoló</t>
  </si>
  <si>
    <t>Szoc.Alapszolg.Központ: ablakcsere</t>
  </si>
  <si>
    <t>Petőfi S. Ált. Iskola: multimédiás zsúrkocsi</t>
  </si>
  <si>
    <t>Radó Antal Könyvtár és Művelődési Központ: számítógép</t>
  </si>
  <si>
    <t>Radó Antal Könyvtár és Művelődési Központ: boltíves ajtócsere</t>
  </si>
  <si>
    <t>Dr. Zimmermann Á. Ált. Iskola: szakmai eszközök</t>
  </si>
  <si>
    <t>Dr. Zimmermann Á. Ált. Iskola: fénymásoló</t>
  </si>
  <si>
    <t>Dr. Zimmermann Á. Ált. Iskola: projektor</t>
  </si>
  <si>
    <t>Napsugár Óvoda: fénymásoló</t>
  </si>
  <si>
    <t>Napsugár Óvoda: számítástechnikai eszközök</t>
  </si>
  <si>
    <t>Napsugár Óvoda: kamera</t>
  </si>
  <si>
    <t>Napsugár Óvoda: projektor</t>
  </si>
  <si>
    <t>Pitypang Óvoda: számítástechnikai eszközök</t>
  </si>
  <si>
    <t>Pitypang Óvoda: videokamera</t>
  </si>
  <si>
    <t>Pitypang Óvoda: udvari babaház</t>
  </si>
  <si>
    <t>Meseház Óvoda: udvari játékok</t>
  </si>
  <si>
    <t>Meseház Óvoda: számítástechnikai eszközök</t>
  </si>
  <si>
    <t>Trianoni emlékmű</t>
  </si>
  <si>
    <t>Városi Kórház- Rendelőintézet: riasztó beszerzés</t>
  </si>
  <si>
    <t>1.8.</t>
  </si>
  <si>
    <t>Egyéb pénzbeni juttatás</t>
  </si>
  <si>
    <t>Szent István tér 9. sz. alatti ingatlan felújítása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</si>
</sst>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__"/>
    <numFmt numFmtId="171" formatCode="0.0"/>
    <numFmt numFmtId="172" formatCode="#,##0\ _F_t"/>
    <numFmt numFmtId="173" formatCode="[$€-2]\ #\ ##,000_);[Red]\([$€-2]\ #\ ##,000\)"/>
    <numFmt numFmtId="174" formatCode="0.0%"/>
    <numFmt numFmtId="175" formatCode="#,##0\ &quot;Ft&quot;"/>
  </numFmts>
  <fonts count="71">
    <font>
      <sz val="10"/>
      <name val="Arial"/>
      <family val="0"/>
    </font>
    <font>
      <sz val="8"/>
      <name val="Arial"/>
      <family val="2"/>
    </font>
    <font>
      <i/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91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33" borderId="14" xfId="0" applyFont="1" applyFill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6" xfId="0" applyFont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16" fontId="0" fillId="0" borderId="0" xfId="0" applyNumberFormat="1" applyFont="1" applyBorder="1" applyAlignment="1">
      <alignment horizontal="left"/>
    </xf>
    <xf numFmtId="0" fontId="3" fillId="33" borderId="10" xfId="0" applyFont="1" applyFill="1" applyBorder="1" applyAlignment="1" quotePrefix="1">
      <alignment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16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16" xfId="0" applyFont="1" applyBorder="1" applyAlignment="1" quotePrefix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20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19" xfId="0" applyFont="1" applyFill="1" applyBorder="1" applyAlignment="1" quotePrefix="1">
      <alignment/>
    </xf>
    <xf numFmtId="0" fontId="0" fillId="0" borderId="19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9" xfId="0" applyFont="1" applyBorder="1" applyAlignment="1" quotePrefix="1">
      <alignment vertical="center"/>
    </xf>
    <xf numFmtId="3" fontId="3" fillId="0" borderId="31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3" fontId="3" fillId="33" borderId="37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33" borderId="10" xfId="0" applyFont="1" applyFill="1" applyBorder="1" applyAlignment="1">
      <alignment/>
    </xf>
    <xf numFmtId="3" fontId="3" fillId="0" borderId="3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left" vertical="center" wrapText="1"/>
    </xf>
    <xf numFmtId="0" fontId="0" fillId="0" borderId="21" xfId="0" applyFont="1" applyBorder="1" applyAlignment="1" quotePrefix="1">
      <alignment vertical="center"/>
    </xf>
    <xf numFmtId="0" fontId="0" fillId="0" borderId="42" xfId="0" applyFont="1" applyBorder="1" applyAlignment="1" quotePrefix="1">
      <alignment vertical="center"/>
    </xf>
    <xf numFmtId="3" fontId="3" fillId="0" borderId="43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3" fontId="3" fillId="0" borderId="37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16" fontId="0" fillId="0" borderId="19" xfId="0" applyNumberFormat="1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6" fontId="3" fillId="0" borderId="0" xfId="0" applyNumberFormat="1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0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Border="1" applyAlignment="1">
      <alignment vertical="center"/>
    </xf>
    <xf numFmtId="0" fontId="4" fillId="0" borderId="41" xfId="0" applyFont="1" applyFill="1" applyBorder="1" applyAlignment="1">
      <alignment/>
    </xf>
    <xf numFmtId="0" fontId="13" fillId="0" borderId="23" xfId="0" applyFont="1" applyBorder="1" applyAlignment="1">
      <alignment/>
    </xf>
    <xf numFmtId="3" fontId="3" fillId="33" borderId="47" xfId="0" applyNumberFormat="1" applyFont="1" applyFill="1" applyBorder="1" applyAlignment="1">
      <alignment/>
    </xf>
    <xf numFmtId="3" fontId="3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3" fontId="12" fillId="33" borderId="47" xfId="0" applyNumberFormat="1" applyFont="1" applyFill="1" applyBorder="1" applyAlignment="1">
      <alignment/>
    </xf>
    <xf numFmtId="3" fontId="13" fillId="33" borderId="47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0" borderId="50" xfId="0" applyNumberFormat="1" applyFont="1" applyBorder="1" applyAlignment="1">
      <alignment/>
    </xf>
    <xf numFmtId="3" fontId="3" fillId="33" borderId="48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0" fontId="4" fillId="0" borderId="41" xfId="0" applyFont="1" applyBorder="1" applyAlignment="1">
      <alignment vertical="center"/>
    </xf>
    <xf numFmtId="3" fontId="0" fillId="0" borderId="48" xfId="0" applyNumberFormat="1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 horizontal="right" vertical="center"/>
    </xf>
    <xf numFmtId="16" fontId="0" fillId="0" borderId="19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 quotePrefix="1">
      <alignment/>
    </xf>
    <xf numFmtId="3" fontId="3" fillId="33" borderId="23" xfId="0" applyNumberFormat="1" applyFont="1" applyFill="1" applyBorder="1" applyAlignment="1">
      <alignment/>
    </xf>
    <xf numFmtId="0" fontId="14" fillId="0" borderId="0" xfId="62" applyBorder="1">
      <alignment/>
      <protection/>
    </xf>
    <xf numFmtId="0" fontId="14" fillId="0" borderId="0" xfId="62" applyBorder="1" applyAlignment="1">
      <alignment horizontal="center"/>
      <protection/>
    </xf>
    <xf numFmtId="0" fontId="14" fillId="0" borderId="0" xfId="62" applyBorder="1" applyAlignment="1">
      <alignment horizontal="left"/>
      <protection/>
    </xf>
    <xf numFmtId="165" fontId="0" fillId="0" borderId="0" xfId="42" applyNumberFormat="1" applyFont="1" applyBorder="1" applyAlignment="1">
      <alignment horizontal="left"/>
    </xf>
    <xf numFmtId="0" fontId="18" fillId="0" borderId="0" xfId="62" applyFont="1" applyBorder="1" applyAlignment="1">
      <alignment horizontal="center"/>
      <protection/>
    </xf>
    <xf numFmtId="0" fontId="19" fillId="0" borderId="0" xfId="62" applyFont="1" applyBorder="1">
      <alignment/>
      <protection/>
    </xf>
    <xf numFmtId="0" fontId="19" fillId="0" borderId="13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horizontal="center"/>
      <protection/>
    </xf>
    <xf numFmtId="0" fontId="19" fillId="0" borderId="25" xfId="62" applyFont="1" applyBorder="1" applyAlignment="1">
      <alignment horizont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left" vertical="center"/>
      <protection/>
    </xf>
    <xf numFmtId="0" fontId="19" fillId="0" borderId="12" xfId="62" applyFont="1" applyBorder="1" applyAlignment="1">
      <alignment horizontal="center"/>
      <protection/>
    </xf>
    <xf numFmtId="0" fontId="19" fillId="0" borderId="35" xfId="62" applyFont="1" applyBorder="1" applyAlignment="1">
      <alignment horizontal="center"/>
      <protection/>
    </xf>
    <xf numFmtId="0" fontId="18" fillId="0" borderId="26" xfId="62" applyFont="1" applyBorder="1" applyAlignment="1">
      <alignment vertical="center"/>
      <protection/>
    </xf>
    <xf numFmtId="0" fontId="19" fillId="0" borderId="26" xfId="62" applyFont="1" applyBorder="1" applyAlignment="1">
      <alignment vertical="center"/>
      <protection/>
    </xf>
    <xf numFmtId="0" fontId="19" fillId="0" borderId="27" xfId="62" applyFont="1" applyBorder="1" applyAlignment="1">
      <alignment vertical="center"/>
      <protection/>
    </xf>
    <xf numFmtId="0" fontId="18" fillId="0" borderId="14" xfId="62" applyFont="1" applyBorder="1" applyAlignment="1">
      <alignment horizontal="center"/>
      <protection/>
    </xf>
    <xf numFmtId="0" fontId="14" fillId="0" borderId="15" xfId="62" applyFont="1" applyBorder="1">
      <alignment/>
      <protection/>
    </xf>
    <xf numFmtId="0" fontId="14" fillId="0" borderId="21" xfId="62" applyFont="1" applyBorder="1">
      <alignment/>
      <protection/>
    </xf>
    <xf numFmtId="0" fontId="18" fillId="0" borderId="13" xfId="62" applyFont="1" applyBorder="1" applyAlignment="1">
      <alignment horizontal="center"/>
      <protection/>
    </xf>
    <xf numFmtId="0" fontId="18" fillId="0" borderId="0" xfId="62" applyFont="1" applyBorder="1" applyAlignment="1">
      <alignment horizontal="left"/>
      <protection/>
    </xf>
    <xf numFmtId="0" fontId="18" fillId="0" borderId="0" xfId="62" applyFont="1" applyBorder="1" applyAlignment="1">
      <alignment/>
      <protection/>
    </xf>
    <xf numFmtId="0" fontId="18" fillId="0" borderId="25" xfId="62" applyFont="1" applyBorder="1" applyAlignment="1">
      <alignment/>
      <protection/>
    </xf>
    <xf numFmtId="0" fontId="14" fillId="0" borderId="20" xfId="62" applyFont="1" applyBorder="1">
      <alignment/>
      <protection/>
    </xf>
    <xf numFmtId="0" fontId="14" fillId="0" borderId="45" xfId="62" applyFont="1" applyBorder="1">
      <alignment/>
      <protection/>
    </xf>
    <xf numFmtId="0" fontId="18" fillId="0" borderId="11" xfId="62" applyFont="1" applyBorder="1" applyAlignment="1">
      <alignment horizontal="center"/>
      <protection/>
    </xf>
    <xf numFmtId="0" fontId="18" fillId="0" borderId="26" xfId="62" applyFont="1" applyBorder="1">
      <alignment/>
      <protection/>
    </xf>
    <xf numFmtId="0" fontId="14" fillId="0" borderId="26" xfId="62" applyBorder="1">
      <alignment/>
      <protection/>
    </xf>
    <xf numFmtId="0" fontId="14" fillId="0" borderId="27" xfId="62" applyBorder="1">
      <alignment/>
      <protection/>
    </xf>
    <xf numFmtId="0" fontId="14" fillId="0" borderId="53" xfId="62" applyFill="1" applyBorder="1">
      <alignment/>
      <protection/>
    </xf>
    <xf numFmtId="0" fontId="14" fillId="0" borderId="15" xfId="62" applyBorder="1">
      <alignment/>
      <protection/>
    </xf>
    <xf numFmtId="0" fontId="14" fillId="0" borderId="21" xfId="62" applyBorder="1">
      <alignment/>
      <protection/>
    </xf>
    <xf numFmtId="0" fontId="14" fillId="0" borderId="53" xfId="62" applyFont="1" applyBorder="1">
      <alignment/>
      <protection/>
    </xf>
    <xf numFmtId="0" fontId="14" fillId="0" borderId="54" xfId="62" applyFont="1" applyBorder="1">
      <alignment/>
      <protection/>
    </xf>
    <xf numFmtId="0" fontId="14" fillId="0" borderId="20" xfId="62" applyBorder="1">
      <alignment/>
      <protection/>
    </xf>
    <xf numFmtId="0" fontId="14" fillId="0" borderId="45" xfId="62" applyBorder="1">
      <alignment/>
      <protection/>
    </xf>
    <xf numFmtId="0" fontId="18" fillId="0" borderId="27" xfId="62" applyFont="1" applyBorder="1">
      <alignment/>
      <protection/>
    </xf>
    <xf numFmtId="0" fontId="18" fillId="0" borderId="18" xfId="62" applyFont="1" applyBorder="1" applyAlignment="1">
      <alignment horizontal="center"/>
      <protection/>
    </xf>
    <xf numFmtId="0" fontId="18" fillId="0" borderId="55" xfId="62" applyFont="1" applyBorder="1" applyAlignment="1">
      <alignment horizontal="center"/>
      <protection/>
    </xf>
    <xf numFmtId="0" fontId="18" fillId="0" borderId="56" xfId="62" applyFont="1" applyBorder="1">
      <alignment/>
      <protection/>
    </xf>
    <xf numFmtId="0" fontId="18" fillId="0" borderId="18" xfId="62" applyFont="1" applyBorder="1" applyAlignment="1">
      <alignment vertical="top"/>
      <protection/>
    </xf>
    <xf numFmtId="0" fontId="18" fillId="0" borderId="57" xfId="62" applyFont="1" applyBorder="1" applyAlignment="1">
      <alignment vertical="top"/>
      <protection/>
    </xf>
    <xf numFmtId="0" fontId="18" fillId="0" borderId="18" xfId="62" applyFont="1" applyBorder="1" applyAlignment="1">
      <alignment horizontal="center" vertical="top"/>
      <protection/>
    </xf>
    <xf numFmtId="0" fontId="18" fillId="0" borderId="58" xfId="62" applyFont="1" applyBorder="1" applyAlignment="1">
      <alignment vertical="top"/>
      <protection/>
    </xf>
    <xf numFmtId="0" fontId="18" fillId="0" borderId="59" xfId="62" applyFont="1" applyBorder="1" applyAlignment="1">
      <alignment vertical="top"/>
      <protection/>
    </xf>
    <xf numFmtId="0" fontId="18" fillId="0" borderId="19" xfId="62" applyFont="1" applyBorder="1" applyAlignment="1">
      <alignment/>
      <protection/>
    </xf>
    <xf numFmtId="0" fontId="18" fillId="0" borderId="60" xfId="62" applyFont="1" applyBorder="1" applyAlignment="1">
      <alignment horizontal="center"/>
      <protection/>
    </xf>
    <xf numFmtId="0" fontId="18" fillId="0" borderId="61" xfId="62" applyFont="1" applyBorder="1">
      <alignment/>
      <protection/>
    </xf>
    <xf numFmtId="165" fontId="18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0" fontId="18" fillId="0" borderId="0" xfId="62" applyFont="1" applyBorder="1" applyAlignment="1">
      <alignment horizontal="left"/>
      <protection/>
    </xf>
    <xf numFmtId="0" fontId="18" fillId="0" borderId="62" xfId="62" applyFont="1" applyBorder="1">
      <alignment/>
      <protection/>
    </xf>
    <xf numFmtId="0" fontId="14" fillId="0" borderId="10" xfId="62" applyBorder="1">
      <alignment/>
      <protection/>
    </xf>
    <xf numFmtId="0" fontId="14" fillId="0" borderId="19" xfId="62" applyFont="1" applyBorder="1" applyAlignment="1">
      <alignment horizontal="left"/>
      <protection/>
    </xf>
    <xf numFmtId="165" fontId="0" fillId="0" borderId="19" xfId="42" applyNumberFormat="1" applyFont="1" applyBorder="1" applyAlignment="1">
      <alignment horizontal="center"/>
    </xf>
    <xf numFmtId="165" fontId="0" fillId="0" borderId="36" xfId="42" applyNumberFormat="1" applyFont="1" applyBorder="1" applyAlignment="1">
      <alignment horizontal="center"/>
    </xf>
    <xf numFmtId="0" fontId="20" fillId="0" borderId="0" xfId="63" applyFont="1" applyAlignment="1">
      <alignment horizontal="center"/>
      <protection/>
    </xf>
    <xf numFmtId="0" fontId="3" fillId="0" borderId="0" xfId="63" applyFont="1" applyAlignment="1">
      <alignment/>
      <protection/>
    </xf>
    <xf numFmtId="0" fontId="0" fillId="0" borderId="0" xfId="63">
      <alignment/>
      <protection/>
    </xf>
    <xf numFmtId="0" fontId="21" fillId="0" borderId="0" xfId="63" applyFont="1">
      <alignment/>
      <protection/>
    </xf>
    <xf numFmtId="0" fontId="22" fillId="0" borderId="0" xfId="63" applyFont="1" applyBorder="1" applyAlignment="1">
      <alignment horizontal="right"/>
      <protection/>
    </xf>
    <xf numFmtId="0" fontId="0" fillId="0" borderId="63" xfId="63" applyBorder="1" applyAlignment="1">
      <alignment horizontal="center"/>
      <protection/>
    </xf>
    <xf numFmtId="0" fontId="23" fillId="0" borderId="64" xfId="63" applyFont="1" applyBorder="1" applyAlignment="1">
      <alignment horizontal="center"/>
      <protection/>
    </xf>
    <xf numFmtId="0" fontId="23" fillId="0" borderId="15" xfId="63" applyFont="1" applyBorder="1" applyAlignment="1">
      <alignment horizontal="left"/>
      <protection/>
    </xf>
    <xf numFmtId="0" fontId="23" fillId="0" borderId="21" xfId="63" applyFont="1" applyBorder="1" applyAlignment="1">
      <alignment horizontal="left"/>
      <protection/>
    </xf>
    <xf numFmtId="165" fontId="23" fillId="0" borderId="63" xfId="43" applyNumberFormat="1" applyFont="1" applyBorder="1" applyAlignment="1">
      <alignment horizontal="center"/>
    </xf>
    <xf numFmtId="0" fontId="3" fillId="0" borderId="0" xfId="63" applyFont="1">
      <alignment/>
      <protection/>
    </xf>
    <xf numFmtId="49" fontId="1" fillId="0" borderId="65" xfId="63" applyNumberFormat="1" applyFont="1" applyBorder="1" applyAlignment="1">
      <alignment horizontal="center"/>
      <protection/>
    </xf>
    <xf numFmtId="165" fontId="1" fillId="0" borderId="66" xfId="43" applyNumberFormat="1" applyFont="1" applyBorder="1" applyAlignment="1">
      <alignment horizontal="center"/>
    </xf>
    <xf numFmtId="49" fontId="1" fillId="0" borderId="67" xfId="63" applyNumberFormat="1" applyFont="1" applyBorder="1" applyAlignment="1">
      <alignment horizontal="center"/>
      <protection/>
    </xf>
    <xf numFmtId="165" fontId="1" fillId="0" borderId="68" xfId="43" applyNumberFormat="1" applyFont="1" applyBorder="1" applyAlignment="1">
      <alignment horizontal="center"/>
    </xf>
    <xf numFmtId="49" fontId="23" fillId="0" borderId="64" xfId="63" applyNumberFormat="1" applyFont="1" applyBorder="1" applyAlignment="1">
      <alignment horizontal="center"/>
      <protection/>
    </xf>
    <xf numFmtId="0" fontId="23" fillId="0" borderId="53" xfId="63" applyFont="1" applyBorder="1" applyAlignment="1">
      <alignment horizontal="left"/>
      <protection/>
    </xf>
    <xf numFmtId="165" fontId="23" fillId="0" borderId="63" xfId="43" applyNumberFormat="1" applyFont="1" applyBorder="1" applyAlignment="1">
      <alignment/>
    </xf>
    <xf numFmtId="49" fontId="1" fillId="0" borderId="69" xfId="63" applyNumberFormat="1" applyFont="1" applyBorder="1" applyAlignment="1">
      <alignment horizontal="center"/>
      <protection/>
    </xf>
    <xf numFmtId="165" fontId="1" fillId="0" borderId="70" xfId="43" applyNumberFormat="1" applyFont="1" applyBorder="1" applyAlignment="1">
      <alignment horizontal="center"/>
    </xf>
    <xf numFmtId="0" fontId="0" fillId="0" borderId="15" xfId="63" applyBorder="1">
      <alignment/>
      <protection/>
    </xf>
    <xf numFmtId="49" fontId="23" fillId="0" borderId="65" xfId="63" applyNumberFormat="1" applyFont="1" applyBorder="1" applyAlignment="1">
      <alignment horizontal="center"/>
      <protection/>
    </xf>
    <xf numFmtId="165" fontId="23" fillId="0" borderId="66" xfId="43" applyNumberFormat="1" applyFont="1" applyBorder="1" applyAlignment="1">
      <alignment horizontal="center"/>
    </xf>
    <xf numFmtId="0" fontId="3" fillId="0" borderId="0" xfId="63" applyFont="1" applyBorder="1">
      <alignment/>
      <protection/>
    </xf>
    <xf numFmtId="0" fontId="0" fillId="0" borderId="0" xfId="63" applyFont="1" applyBorder="1">
      <alignment/>
      <protection/>
    </xf>
    <xf numFmtId="165" fontId="1" fillId="0" borderId="68" xfId="43" applyNumberFormat="1" applyFont="1" applyBorder="1" applyAlignment="1">
      <alignment/>
    </xf>
    <xf numFmtId="0" fontId="0" fillId="0" borderId="0" xfId="63" applyFont="1">
      <alignment/>
      <protection/>
    </xf>
    <xf numFmtId="49" fontId="1" fillId="0" borderId="71" xfId="63" applyNumberFormat="1" applyFont="1" applyBorder="1" applyAlignment="1">
      <alignment horizontal="center"/>
      <protection/>
    </xf>
    <xf numFmtId="165" fontId="23" fillId="0" borderId="72" xfId="43" applyNumberFormat="1" applyFont="1" applyBorder="1" applyAlignment="1">
      <alignment/>
    </xf>
    <xf numFmtId="49" fontId="1" fillId="0" borderId="0" xfId="63" applyNumberFormat="1" applyFont="1" applyBorder="1" applyAlignment="1">
      <alignment horizontal="center"/>
      <protection/>
    </xf>
    <xf numFmtId="0" fontId="23" fillId="0" borderId="0" xfId="63" applyFont="1" applyBorder="1" applyAlignment="1">
      <alignment horizontal="left"/>
      <protection/>
    </xf>
    <xf numFmtId="0" fontId="0" fillId="0" borderId="0" xfId="63" applyBorder="1">
      <alignment/>
      <protection/>
    </xf>
    <xf numFmtId="165" fontId="23" fillId="0" borderId="63" xfId="63" applyNumberFormat="1" applyFont="1" applyBorder="1">
      <alignment/>
      <protection/>
    </xf>
    <xf numFmtId="49" fontId="1" fillId="0" borderId="64" xfId="63" applyNumberFormat="1" applyFont="1" applyBorder="1" applyAlignment="1">
      <alignment horizontal="center" vertical="center"/>
      <protection/>
    </xf>
    <xf numFmtId="165" fontId="1" fillId="0" borderId="63" xfId="43" applyNumberFormat="1" applyFont="1" applyBorder="1" applyAlignment="1">
      <alignment/>
    </xf>
    <xf numFmtId="165" fontId="1" fillId="0" borderId="63" xfId="43" applyNumberFormat="1" applyFont="1" applyBorder="1" applyAlignment="1">
      <alignment/>
    </xf>
    <xf numFmtId="49" fontId="1" fillId="0" borderId="64" xfId="63" applyNumberFormat="1" applyFont="1" applyBorder="1" applyAlignment="1">
      <alignment horizontal="center"/>
      <protection/>
    </xf>
    <xf numFmtId="165" fontId="1" fillId="0" borderId="70" xfId="43" applyNumberFormat="1" applyFont="1" applyBorder="1" applyAlignment="1">
      <alignment/>
    </xf>
    <xf numFmtId="165" fontId="1" fillId="0" borderId="63" xfId="43" applyNumberFormat="1" applyFont="1" applyBorder="1" applyAlignment="1">
      <alignment horizontal="center"/>
    </xf>
    <xf numFmtId="49" fontId="23" fillId="0" borderId="64" xfId="63" applyNumberFormat="1" applyFont="1" applyBorder="1" applyAlignment="1">
      <alignment horizontal="center" vertical="center"/>
      <protection/>
    </xf>
    <xf numFmtId="165" fontId="23" fillId="0" borderId="63" xfId="43" applyNumberFormat="1" applyFont="1" applyBorder="1" applyAlignment="1">
      <alignment/>
    </xf>
    <xf numFmtId="49" fontId="1" fillId="0" borderId="71" xfId="63" applyNumberFormat="1" applyFont="1" applyBorder="1" applyAlignment="1">
      <alignment horizontal="center" vertical="center"/>
      <protection/>
    </xf>
    <xf numFmtId="0" fontId="0" fillId="0" borderId="0" xfId="63" applyAlignment="1">
      <alignment/>
      <protection/>
    </xf>
    <xf numFmtId="0" fontId="0" fillId="0" borderId="0" xfId="63" applyAlignment="1">
      <alignment horizontal="right"/>
      <protection/>
    </xf>
    <xf numFmtId="0" fontId="1" fillId="0" borderId="73" xfId="63" applyFont="1" applyBorder="1" applyAlignment="1">
      <alignment horizontal="right"/>
      <protection/>
    </xf>
    <xf numFmtId="0" fontId="3" fillId="0" borderId="64" xfId="63" applyFont="1" applyBorder="1" applyAlignment="1">
      <alignment horizontal="center" vertical="center" wrapText="1"/>
      <protection/>
    </xf>
    <xf numFmtId="165" fontId="3" fillId="0" borderId="74" xfId="63" applyNumberFormat="1" applyFont="1" applyBorder="1" applyAlignment="1">
      <alignment horizontal="center"/>
      <protection/>
    </xf>
    <xf numFmtId="0" fontId="1" fillId="0" borderId="69" xfId="63" applyFont="1" applyBorder="1" applyAlignment="1">
      <alignment horizontal="center"/>
      <protection/>
    </xf>
    <xf numFmtId="165" fontId="0" fillId="0" borderId="75" xfId="43" applyNumberFormat="1" applyFont="1" applyBorder="1" applyAlignment="1">
      <alignment horizontal="right"/>
    </xf>
    <xf numFmtId="0" fontId="1" fillId="0" borderId="65" xfId="63" applyFont="1" applyBorder="1" applyAlignment="1">
      <alignment horizontal="center"/>
      <protection/>
    </xf>
    <xf numFmtId="165" fontId="0" fillId="0" borderId="76" xfId="43" applyNumberFormat="1" applyFont="1" applyBorder="1" applyAlignment="1">
      <alignment horizontal="right"/>
    </xf>
    <xf numFmtId="165" fontId="3" fillId="0" borderId="74" xfId="43" applyNumberFormat="1" applyFont="1" applyBorder="1" applyAlignment="1">
      <alignment horizontal="right"/>
    </xf>
    <xf numFmtId="0" fontId="23" fillId="0" borderId="65" xfId="63" applyFont="1" applyBorder="1" applyAlignment="1">
      <alignment horizontal="center"/>
      <protection/>
    </xf>
    <xf numFmtId="165" fontId="3" fillId="0" borderId="77" xfId="43" applyNumberFormat="1" applyFont="1" applyBorder="1" applyAlignment="1">
      <alignment horizontal="right"/>
    </xf>
    <xf numFmtId="0" fontId="1" fillId="0" borderId="71" xfId="63" applyFont="1" applyBorder="1" applyAlignment="1">
      <alignment horizontal="center"/>
      <protection/>
    </xf>
    <xf numFmtId="165" fontId="3" fillId="0" borderId="78" xfId="43" applyNumberFormat="1" applyFont="1" applyBorder="1" applyAlignment="1">
      <alignment horizontal="right"/>
    </xf>
    <xf numFmtId="0" fontId="23" fillId="0" borderId="79" xfId="63" applyFont="1" applyBorder="1" applyAlignment="1">
      <alignment horizontal="center"/>
      <protection/>
    </xf>
    <xf numFmtId="165" fontId="3" fillId="0" borderId="80" xfId="43" applyNumberFormat="1" applyFont="1" applyBorder="1" applyAlignment="1">
      <alignment horizontal="right"/>
    </xf>
    <xf numFmtId="0" fontId="1" fillId="0" borderId="67" xfId="63" applyFont="1" applyBorder="1" applyAlignment="1">
      <alignment horizontal="center"/>
      <protection/>
    </xf>
    <xf numFmtId="0" fontId="1" fillId="0" borderId="81" xfId="63" applyFont="1" applyBorder="1" applyAlignment="1">
      <alignment horizontal="left"/>
      <protection/>
    </xf>
    <xf numFmtId="0" fontId="23" fillId="0" borderId="16" xfId="63" applyFont="1" applyBorder="1" applyAlignment="1">
      <alignment horizontal="left"/>
      <protection/>
    </xf>
    <xf numFmtId="0" fontId="23" fillId="0" borderId="42" xfId="63" applyFont="1" applyBorder="1" applyAlignment="1">
      <alignment horizontal="left"/>
      <protection/>
    </xf>
    <xf numFmtId="165" fontId="0" fillId="0" borderId="77" xfId="43" applyNumberFormat="1" applyFont="1" applyBorder="1" applyAlignment="1">
      <alignment horizontal="right"/>
    </xf>
    <xf numFmtId="0" fontId="0" fillId="0" borderId="53" xfId="63" applyBorder="1">
      <alignment/>
      <protection/>
    </xf>
    <xf numFmtId="0" fontId="0" fillId="0" borderId="0" xfId="63" applyAlignment="1">
      <alignment wrapText="1"/>
      <protection/>
    </xf>
    <xf numFmtId="3" fontId="3" fillId="33" borderId="63" xfId="63" applyNumberFormat="1" applyFont="1" applyFill="1" applyBorder="1" applyAlignment="1">
      <alignment horizontal="right" vertical="center" wrapText="1"/>
      <protection/>
    </xf>
    <xf numFmtId="3" fontId="0" fillId="0" borderId="63" xfId="63" applyNumberFormat="1" applyBorder="1">
      <alignment/>
      <protection/>
    </xf>
    <xf numFmtId="3" fontId="3" fillId="33" borderId="63" xfId="63" applyNumberFormat="1" applyFont="1" applyFill="1" applyBorder="1">
      <alignment/>
      <protection/>
    </xf>
    <xf numFmtId="3" fontId="9" fillId="33" borderId="63" xfId="63" applyNumberFormat="1" applyFont="1" applyFill="1" applyBorder="1">
      <alignment/>
      <protection/>
    </xf>
    <xf numFmtId="0" fontId="0" fillId="0" borderId="0" xfId="63" applyAlignment="1">
      <alignment vertical="center"/>
      <protection/>
    </xf>
    <xf numFmtId="0" fontId="24" fillId="0" borderId="0" xfId="63" applyFont="1" applyAlignment="1">
      <alignment horizontal="center"/>
      <protection/>
    </xf>
    <xf numFmtId="0" fontId="12" fillId="33" borderId="60" xfId="63" applyFont="1" applyFill="1" applyBorder="1" applyAlignment="1">
      <alignment vertical="center"/>
      <protection/>
    </xf>
    <xf numFmtId="0" fontId="12" fillId="33" borderId="82" xfId="63" applyFont="1" applyFill="1" applyBorder="1" applyAlignment="1">
      <alignment vertical="center"/>
      <protection/>
    </xf>
    <xf numFmtId="0" fontId="0" fillId="0" borderId="83" xfId="63" applyFont="1" applyBorder="1" applyAlignment="1" quotePrefix="1">
      <alignment horizontal="center" vertical="center"/>
      <protection/>
    </xf>
    <xf numFmtId="0" fontId="0" fillId="0" borderId="63" xfId="63" applyFont="1" applyBorder="1" applyAlignment="1">
      <alignment vertical="center"/>
      <protection/>
    </xf>
    <xf numFmtId="165" fontId="0" fillId="0" borderId="39" xfId="43" applyNumberFormat="1" applyFont="1" applyBorder="1" applyAlignment="1">
      <alignment vertical="center"/>
    </xf>
    <xf numFmtId="0" fontId="13" fillId="33" borderId="84" xfId="63" applyFont="1" applyFill="1" applyBorder="1" applyAlignment="1">
      <alignment vertical="center"/>
      <protection/>
    </xf>
    <xf numFmtId="0" fontId="12" fillId="33" borderId="85" xfId="63" applyFont="1" applyFill="1" applyBorder="1" applyAlignment="1">
      <alignment vertical="center"/>
      <protection/>
    </xf>
    <xf numFmtId="165" fontId="12" fillId="33" borderId="31" xfId="63" applyNumberFormat="1" applyFont="1" applyFill="1" applyBorder="1" applyAlignment="1">
      <alignment vertical="center"/>
      <protection/>
    </xf>
    <xf numFmtId="0" fontId="13" fillId="33" borderId="55" xfId="63" applyFont="1" applyFill="1" applyBorder="1" applyAlignment="1">
      <alignment vertical="center"/>
      <protection/>
    </xf>
    <xf numFmtId="0" fontId="12" fillId="33" borderId="86" xfId="63" applyFont="1" applyFill="1" applyBorder="1" applyAlignment="1">
      <alignment vertical="center"/>
      <protection/>
    </xf>
    <xf numFmtId="165" fontId="12" fillId="33" borderId="29" xfId="63" applyNumberFormat="1" applyFont="1" applyFill="1" applyBorder="1" applyAlignment="1">
      <alignment vertical="center"/>
      <protection/>
    </xf>
    <xf numFmtId="0" fontId="12" fillId="33" borderId="55" xfId="63" applyFont="1" applyFill="1" applyBorder="1" applyAlignment="1">
      <alignment vertical="center"/>
      <protection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0" fontId="67" fillId="0" borderId="14" xfId="64" applyFont="1" applyBorder="1" applyAlignment="1">
      <alignment horizontal="center" wrapText="1"/>
      <protection/>
    </xf>
    <xf numFmtId="0" fontId="67" fillId="0" borderId="40" xfId="64" applyFont="1" applyBorder="1">
      <alignment/>
      <protection/>
    </xf>
    <xf numFmtId="0" fontId="67" fillId="0" borderId="47" xfId="64" applyFont="1" applyBorder="1" applyAlignment="1">
      <alignment horizontal="center"/>
      <protection/>
    </xf>
    <xf numFmtId="0" fontId="68" fillId="0" borderId="14" xfId="64" applyFont="1" applyBorder="1" applyAlignment="1">
      <alignment wrapText="1"/>
      <protection/>
    </xf>
    <xf numFmtId="0" fontId="69" fillId="0" borderId="10" xfId="64" applyFont="1" applyBorder="1">
      <alignment/>
      <protection/>
    </xf>
    <xf numFmtId="0" fontId="69" fillId="0" borderId="40" xfId="64" applyFont="1" applyBorder="1">
      <alignment/>
      <protection/>
    </xf>
    <xf numFmtId="0" fontId="69" fillId="0" borderId="27" xfId="64" applyFont="1" applyBorder="1">
      <alignment/>
      <protection/>
    </xf>
    <xf numFmtId="3" fontId="69" fillId="0" borderId="82" xfId="64" applyNumberFormat="1" applyFont="1" applyBorder="1">
      <alignment/>
      <protection/>
    </xf>
    <xf numFmtId="3" fontId="69" fillId="0" borderId="38" xfId="64" applyNumberFormat="1" applyFont="1" applyBorder="1">
      <alignment/>
      <protection/>
    </xf>
    <xf numFmtId="0" fontId="69" fillId="0" borderId="21" xfId="64" applyFont="1" applyBorder="1">
      <alignment/>
      <protection/>
    </xf>
    <xf numFmtId="3" fontId="69" fillId="0" borderId="63" xfId="64" applyNumberFormat="1" applyFont="1" applyBorder="1">
      <alignment/>
      <protection/>
    </xf>
    <xf numFmtId="3" fontId="69" fillId="0" borderId="39" xfId="64" applyNumberFormat="1" applyFont="1" applyBorder="1">
      <alignment/>
      <protection/>
    </xf>
    <xf numFmtId="0" fontId="69" fillId="0" borderId="44" xfId="64" applyFont="1" applyBorder="1" applyAlignment="1">
      <alignment wrapText="1"/>
      <protection/>
    </xf>
    <xf numFmtId="0" fontId="69" fillId="0" borderId="45" xfId="64" applyFont="1" applyBorder="1">
      <alignment/>
      <protection/>
    </xf>
    <xf numFmtId="3" fontId="69" fillId="0" borderId="85" xfId="64" applyNumberFormat="1" applyFont="1" applyBorder="1">
      <alignment/>
      <protection/>
    </xf>
    <xf numFmtId="3" fontId="69" fillId="0" borderId="31" xfId="64" applyNumberFormat="1" applyFont="1" applyBorder="1">
      <alignment/>
      <protection/>
    </xf>
    <xf numFmtId="0" fontId="67" fillId="34" borderId="47" xfId="64" applyFont="1" applyFill="1" applyBorder="1" applyAlignment="1">
      <alignment vertical="center" wrapText="1"/>
      <protection/>
    </xf>
    <xf numFmtId="0" fontId="67" fillId="34" borderId="47" xfId="64" applyFont="1" applyFill="1" applyBorder="1">
      <alignment/>
      <protection/>
    </xf>
    <xf numFmtId="3" fontId="67" fillId="34" borderId="47" xfId="64" applyNumberFormat="1" applyFont="1" applyFill="1" applyBorder="1">
      <alignment/>
      <protection/>
    </xf>
    <xf numFmtId="0" fontId="69" fillId="0" borderId="14" xfId="64" applyFont="1" applyBorder="1" applyAlignment="1">
      <alignment wrapText="1"/>
      <protection/>
    </xf>
    <xf numFmtId="0" fontId="69" fillId="0" borderId="60" xfId="64" applyFont="1" applyBorder="1" applyAlignment="1">
      <alignment wrapText="1"/>
      <protection/>
    </xf>
    <xf numFmtId="0" fontId="69" fillId="0" borderId="83" xfId="64" applyFont="1" applyBorder="1" applyAlignment="1">
      <alignment wrapText="1"/>
      <protection/>
    </xf>
    <xf numFmtId="0" fontId="69" fillId="0" borderId="13" xfId="64" applyFont="1" applyBorder="1" applyAlignment="1">
      <alignment wrapText="1"/>
      <protection/>
    </xf>
    <xf numFmtId="0" fontId="69" fillId="0" borderId="0" xfId="64" applyFont="1" applyBorder="1">
      <alignment/>
      <protection/>
    </xf>
    <xf numFmtId="0" fontId="69" fillId="0" borderId="25" xfId="64" applyFont="1" applyBorder="1">
      <alignment/>
      <protection/>
    </xf>
    <xf numFmtId="0" fontId="66" fillId="0" borderId="84" xfId="64" applyFont="1" applyBorder="1" applyAlignment="1">
      <alignment wrapText="1"/>
      <protection/>
    </xf>
    <xf numFmtId="165" fontId="69" fillId="0" borderId="85" xfId="45" applyNumberFormat="1" applyFont="1" applyBorder="1" applyAlignment="1">
      <alignment/>
    </xf>
    <xf numFmtId="3" fontId="66" fillId="0" borderId="85" xfId="45" applyNumberFormat="1" applyFont="1" applyBorder="1" applyAlignment="1">
      <alignment horizontal="right"/>
    </xf>
    <xf numFmtId="3" fontId="66" fillId="0" borderId="31" xfId="45" applyNumberFormat="1" applyFont="1" applyBorder="1" applyAlignment="1">
      <alignment horizontal="right"/>
    </xf>
    <xf numFmtId="0" fontId="3" fillId="0" borderId="15" xfId="63" applyFont="1" applyBorder="1" applyAlignment="1">
      <alignment horizontal="left"/>
      <protection/>
    </xf>
    <xf numFmtId="0" fontId="3" fillId="0" borderId="21" xfId="63" applyFont="1" applyBorder="1" applyAlignment="1">
      <alignment horizontal="left"/>
      <protection/>
    </xf>
    <xf numFmtId="0" fontId="0" fillId="0" borderId="0" xfId="63" applyFont="1" applyAlignment="1">
      <alignment horizontal="right"/>
      <protection/>
    </xf>
    <xf numFmtId="0" fontId="0" fillId="0" borderId="87" xfId="63" applyFont="1" applyBorder="1" applyAlignment="1">
      <alignment horizontal="center" vertical="center" wrapText="1"/>
      <protection/>
    </xf>
    <xf numFmtId="0" fontId="0" fillId="0" borderId="28" xfId="63" applyFont="1" applyBorder="1" applyAlignment="1">
      <alignment horizontal="center" vertical="center" wrapText="1"/>
      <protection/>
    </xf>
    <xf numFmtId="3" fontId="0" fillId="0" borderId="39" xfId="63" applyNumberFormat="1" applyFont="1" applyBorder="1" applyAlignment="1">
      <alignment horizontal="right"/>
      <protection/>
    </xf>
    <xf numFmtId="0" fontId="3" fillId="0" borderId="83" xfId="63" applyFont="1" applyBorder="1" applyAlignment="1">
      <alignment horizontal="center"/>
      <protection/>
    </xf>
    <xf numFmtId="3" fontId="3" fillId="0" borderId="39" xfId="43" applyNumberFormat="1" applyFont="1" applyBorder="1" applyAlignment="1">
      <alignment horizontal="right"/>
    </xf>
    <xf numFmtId="49" fontId="0" fillId="0" borderId="58" xfId="63" applyNumberFormat="1" applyFont="1" applyBorder="1" applyAlignment="1">
      <alignment horizontal="center"/>
      <protection/>
    </xf>
    <xf numFmtId="3" fontId="0" fillId="0" borderId="39" xfId="43" applyNumberFormat="1" applyFont="1" applyBorder="1" applyAlignment="1">
      <alignment horizontal="right"/>
    </xf>
    <xf numFmtId="49" fontId="0" fillId="0" borderId="88" xfId="63" applyNumberFormat="1" applyFont="1" applyBorder="1" applyAlignment="1">
      <alignment horizontal="center"/>
      <protection/>
    </xf>
    <xf numFmtId="3" fontId="0" fillId="0" borderId="28" xfId="43" applyNumberFormat="1" applyFont="1" applyBorder="1" applyAlignment="1">
      <alignment horizontal="right"/>
    </xf>
    <xf numFmtId="49" fontId="3" fillId="0" borderId="83" xfId="63" applyNumberFormat="1" applyFont="1" applyBorder="1" applyAlignment="1">
      <alignment horizontal="center"/>
      <protection/>
    </xf>
    <xf numFmtId="3" fontId="0" fillId="0" borderId="43" xfId="43" applyNumberFormat="1" applyFont="1" applyBorder="1" applyAlignment="1">
      <alignment horizontal="right"/>
    </xf>
    <xf numFmtId="0" fontId="3" fillId="0" borderId="53" xfId="63" applyFont="1" applyBorder="1" applyAlignment="1">
      <alignment horizontal="left"/>
      <protection/>
    </xf>
    <xf numFmtId="49" fontId="0" fillId="0" borderId="89" xfId="63" applyNumberFormat="1" applyFont="1" applyBorder="1" applyAlignment="1">
      <alignment horizontal="center"/>
      <protection/>
    </xf>
    <xf numFmtId="49" fontId="3" fillId="0" borderId="58" xfId="63" applyNumberFormat="1" applyFont="1" applyBorder="1" applyAlignment="1">
      <alignment horizontal="center"/>
      <protection/>
    </xf>
    <xf numFmtId="3" fontId="3" fillId="0" borderId="43" xfId="43" applyNumberFormat="1" applyFont="1" applyBorder="1" applyAlignment="1">
      <alignment horizontal="right"/>
    </xf>
    <xf numFmtId="49" fontId="25" fillId="0" borderId="84" xfId="63" applyNumberFormat="1" applyFont="1" applyBorder="1" applyAlignment="1">
      <alignment horizontal="center"/>
      <protection/>
    </xf>
    <xf numFmtId="3" fontId="9" fillId="0" borderId="31" xfId="43" applyNumberFormat="1" applyFont="1" applyBorder="1" applyAlignment="1">
      <alignment horizontal="right"/>
    </xf>
    <xf numFmtId="0" fontId="25" fillId="0" borderId="0" xfId="63" applyFont="1">
      <alignment/>
      <protection/>
    </xf>
    <xf numFmtId="49" fontId="0" fillId="0" borderId="0" xfId="63" applyNumberFormat="1" applyFont="1" applyBorder="1" applyAlignment="1">
      <alignment horizontal="center"/>
      <protection/>
    </xf>
    <xf numFmtId="0" fontId="3" fillId="0" borderId="0" xfId="63" applyFont="1" applyBorder="1" applyAlignment="1">
      <alignment horizontal="left"/>
      <protection/>
    </xf>
    <xf numFmtId="3" fontId="3" fillId="0" borderId="39" xfId="63" applyNumberFormat="1" applyFont="1" applyBorder="1" applyAlignment="1">
      <alignment horizontal="right"/>
      <protection/>
    </xf>
    <xf numFmtId="49" fontId="0" fillId="0" borderId="83" xfId="63" applyNumberFormat="1" applyFont="1" applyBorder="1" applyAlignment="1">
      <alignment horizontal="center" vertical="center"/>
      <protection/>
    </xf>
    <xf numFmtId="49" fontId="0" fillId="0" borderId="83" xfId="63" applyNumberFormat="1" applyFont="1" applyBorder="1" applyAlignment="1">
      <alignment horizontal="center"/>
      <protection/>
    </xf>
    <xf numFmtId="0" fontId="0" fillId="0" borderId="90" xfId="63" applyFont="1" applyBorder="1" applyAlignment="1">
      <alignment horizontal="left"/>
      <protection/>
    </xf>
    <xf numFmtId="3" fontId="0" fillId="0" borderId="91" xfId="43" applyNumberFormat="1" applyFont="1" applyBorder="1" applyAlignment="1">
      <alignment horizontal="right"/>
    </xf>
    <xf numFmtId="0" fontId="0" fillId="0" borderId="17" xfId="63" applyFont="1" applyBorder="1" applyAlignment="1">
      <alignment horizontal="left"/>
      <protection/>
    </xf>
    <xf numFmtId="49" fontId="3" fillId="0" borderId="83" xfId="63" applyNumberFormat="1" applyFont="1" applyBorder="1" applyAlignment="1">
      <alignment horizontal="center" vertical="center"/>
      <protection/>
    </xf>
    <xf numFmtId="49" fontId="9" fillId="0" borderId="84" xfId="63" applyNumberFormat="1" applyFont="1" applyBorder="1" applyAlignment="1">
      <alignment horizontal="center" vertical="center"/>
      <protection/>
    </xf>
    <xf numFmtId="0" fontId="9" fillId="0" borderId="0" xfId="63" applyFont="1">
      <alignment/>
      <protection/>
    </xf>
    <xf numFmtId="0" fontId="0" fillId="0" borderId="0" xfId="63" applyFont="1" applyAlignment="1">
      <alignment horizontal="center"/>
      <protection/>
    </xf>
    <xf numFmtId="3" fontId="3" fillId="0" borderId="39" xfId="63" applyNumberFormat="1" applyFont="1" applyBorder="1">
      <alignment/>
      <protection/>
    </xf>
    <xf numFmtId="3" fontId="0" fillId="0" borderId="39" xfId="43" applyNumberFormat="1" applyFont="1" applyBorder="1" applyAlignment="1">
      <alignment/>
    </xf>
    <xf numFmtId="3" fontId="0" fillId="0" borderId="39" xfId="43" applyNumberFormat="1" applyFont="1" applyBorder="1" applyAlignment="1">
      <alignment/>
    </xf>
    <xf numFmtId="3" fontId="0" fillId="0" borderId="91" xfId="43" applyNumberFormat="1" applyFont="1" applyBorder="1" applyAlignment="1">
      <alignment/>
    </xf>
    <xf numFmtId="3" fontId="0" fillId="0" borderId="39" xfId="43" applyNumberFormat="1" applyFont="1" applyBorder="1" applyAlignment="1">
      <alignment horizontal="center"/>
    </xf>
    <xf numFmtId="3" fontId="3" fillId="0" borderId="39" xfId="43" applyNumberFormat="1" applyFont="1" applyBorder="1" applyAlignment="1">
      <alignment horizontal="center"/>
    </xf>
    <xf numFmtId="3" fontId="3" fillId="0" borderId="39" xfId="43" applyNumberFormat="1" applyFont="1" applyBorder="1" applyAlignment="1">
      <alignment/>
    </xf>
    <xf numFmtId="3" fontId="9" fillId="0" borderId="31" xfId="43" applyNumberFormat="1" applyFont="1" applyBorder="1" applyAlignment="1">
      <alignment/>
    </xf>
    <xf numFmtId="0" fontId="3" fillId="0" borderId="83" xfId="63" applyFont="1" applyBorder="1" applyAlignment="1">
      <alignment horizontal="center" vertical="center" wrapText="1"/>
      <protection/>
    </xf>
    <xf numFmtId="0" fontId="0" fillId="0" borderId="89" xfId="63" applyFont="1" applyBorder="1" applyAlignment="1">
      <alignment horizontal="center"/>
      <protection/>
    </xf>
    <xf numFmtId="0" fontId="0" fillId="0" borderId="58" xfId="63" applyFont="1" applyBorder="1" applyAlignment="1">
      <alignment horizontal="center"/>
      <protection/>
    </xf>
    <xf numFmtId="0" fontId="3" fillId="0" borderId="58" xfId="63" applyFont="1" applyBorder="1" applyAlignment="1">
      <alignment horizontal="center"/>
      <protection/>
    </xf>
    <xf numFmtId="3" fontId="3" fillId="0" borderId="28" xfId="43" applyNumberFormat="1" applyFont="1" applyBorder="1" applyAlignment="1">
      <alignment horizontal="right"/>
    </xf>
    <xf numFmtId="0" fontId="9" fillId="0" borderId="84" xfId="63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0" fontId="23" fillId="0" borderId="0" xfId="63" applyFont="1" applyBorder="1" applyAlignment="1">
      <alignment/>
      <protection/>
    </xf>
    <xf numFmtId="0" fontId="3" fillId="0" borderId="60" xfId="63" applyFont="1" applyBorder="1" applyAlignment="1">
      <alignment horizontal="center"/>
      <protection/>
    </xf>
    <xf numFmtId="165" fontId="3" fillId="0" borderId="87" xfId="43" applyNumberFormat="1" applyFont="1" applyBorder="1" applyAlignment="1">
      <alignment/>
    </xf>
    <xf numFmtId="165" fontId="0" fillId="0" borderId="39" xfId="43" applyNumberFormat="1" applyFont="1" applyBorder="1" applyAlignment="1">
      <alignment/>
    </xf>
    <xf numFmtId="0" fontId="0" fillId="0" borderId="88" xfId="63" applyFont="1" applyBorder="1" applyAlignment="1">
      <alignment horizontal="center"/>
      <protection/>
    </xf>
    <xf numFmtId="165" fontId="3" fillId="0" borderId="39" xfId="43" applyNumberFormat="1" applyFont="1" applyBorder="1" applyAlignment="1">
      <alignment/>
    </xf>
    <xf numFmtId="165" fontId="9" fillId="0" borderId="31" xfId="43" applyNumberFormat="1" applyFont="1" applyBorder="1" applyAlignment="1">
      <alignment/>
    </xf>
    <xf numFmtId="0" fontId="0" fillId="0" borderId="13" xfId="63" applyFont="1" applyBorder="1" applyAlignment="1">
      <alignment horizontal="center"/>
      <protection/>
    </xf>
    <xf numFmtId="0" fontId="0" fillId="0" borderId="92" xfId="63" applyFont="1" applyBorder="1" applyAlignment="1">
      <alignment horizontal="center"/>
      <protection/>
    </xf>
    <xf numFmtId="0" fontId="3" fillId="0" borderId="13" xfId="63" applyFont="1" applyBorder="1" applyAlignment="1">
      <alignment horizontal="center"/>
      <protection/>
    </xf>
    <xf numFmtId="0" fontId="9" fillId="34" borderId="53" xfId="63" applyFont="1" applyFill="1" applyBorder="1">
      <alignment/>
      <protection/>
    </xf>
    <xf numFmtId="0" fontId="0" fillId="34" borderId="15" xfId="63" applyFill="1" applyBorder="1">
      <alignment/>
      <protection/>
    </xf>
    <xf numFmtId="0" fontId="0" fillId="34" borderId="21" xfId="63" applyFill="1" applyBorder="1">
      <alignment/>
      <protection/>
    </xf>
    <xf numFmtId="0" fontId="0" fillId="34" borderId="93" xfId="63" applyFill="1" applyBorder="1">
      <alignment/>
      <protection/>
    </xf>
    <xf numFmtId="0" fontId="0" fillId="34" borderId="17" xfId="63" applyFill="1" applyBorder="1">
      <alignment/>
      <protection/>
    </xf>
    <xf numFmtId="0" fontId="0" fillId="34" borderId="90" xfId="63" applyFill="1" applyBorder="1">
      <alignment/>
      <protection/>
    </xf>
    <xf numFmtId="0" fontId="0" fillId="34" borderId="81" xfId="63" applyFill="1" applyBorder="1" applyAlignment="1">
      <alignment wrapText="1"/>
      <protection/>
    </xf>
    <xf numFmtId="0" fontId="0" fillId="34" borderId="16" xfId="63" applyFill="1" applyBorder="1" applyAlignment="1">
      <alignment wrapText="1"/>
      <protection/>
    </xf>
    <xf numFmtId="0" fontId="0" fillId="34" borderId="42" xfId="63" applyFill="1" applyBorder="1" applyAlignment="1">
      <alignment wrapText="1"/>
      <protection/>
    </xf>
    <xf numFmtId="0" fontId="3" fillId="34" borderId="63" xfId="63" applyFont="1" applyFill="1" applyBorder="1" applyAlignment="1">
      <alignment horizontal="center" vertical="center" wrapText="1"/>
      <protection/>
    </xf>
    <xf numFmtId="0" fontId="4" fillId="0" borderId="0" xfId="66" applyFont="1" applyBorder="1" applyAlignment="1" quotePrefix="1">
      <alignment vertical="center"/>
      <protection/>
    </xf>
    <xf numFmtId="0" fontId="4" fillId="0" borderId="0" xfId="63" applyFont="1" applyAlignment="1">
      <alignment vertical="center"/>
      <protection/>
    </xf>
    <xf numFmtId="3" fontId="4" fillId="0" borderId="0" xfId="63" applyNumberFormat="1" applyFont="1" applyAlignment="1">
      <alignment vertical="center"/>
      <protection/>
    </xf>
    <xf numFmtId="3" fontId="0" fillId="0" borderId="0" xfId="63" applyNumberForma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center"/>
    </xf>
    <xf numFmtId="3" fontId="0" fillId="0" borderId="5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46" xfId="0" applyFont="1" applyBorder="1" applyAlignment="1">
      <alignment/>
    </xf>
    <xf numFmtId="0" fontId="3" fillId="34" borderId="63" xfId="63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4" fillId="0" borderId="41" xfId="0" applyFont="1" applyFill="1" applyBorder="1" applyAlignment="1">
      <alignment wrapText="1"/>
    </xf>
    <xf numFmtId="0" fontId="0" fillId="0" borderId="19" xfId="0" applyFont="1" applyFill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26" xfId="0" applyFont="1" applyBorder="1" applyAlignment="1">
      <alignment/>
    </xf>
    <xf numFmtId="0" fontId="65" fillId="0" borderId="86" xfId="64" applyFont="1" applyBorder="1">
      <alignment/>
      <protection/>
    </xf>
    <xf numFmtId="0" fontId="66" fillId="0" borderId="55" xfId="64" applyFont="1" applyBorder="1">
      <alignment/>
      <protection/>
    </xf>
    <xf numFmtId="3" fontId="66" fillId="0" borderId="86" xfId="64" applyNumberFormat="1" applyFont="1" applyBorder="1">
      <alignment/>
      <protection/>
    </xf>
    <xf numFmtId="3" fontId="66" fillId="0" borderId="29" xfId="64" applyNumberFormat="1" applyFont="1" applyBorder="1">
      <alignment/>
      <protection/>
    </xf>
    <xf numFmtId="0" fontId="0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9" fillId="0" borderId="94" xfId="64" applyFont="1" applyBorder="1" applyAlignment="1">
      <alignment horizontal="left" vertical="center" wrapText="1"/>
      <protection/>
    </xf>
    <xf numFmtId="0" fontId="4" fillId="0" borderId="46" xfId="0" applyFont="1" applyFill="1" applyBorder="1" applyAlignment="1">
      <alignment/>
    </xf>
    <xf numFmtId="3" fontId="0" fillId="0" borderId="15" xfId="63" applyNumberFormat="1" applyBorder="1" applyAlignment="1">
      <alignment horizontal="right"/>
      <protection/>
    </xf>
    <xf numFmtId="3" fontId="0" fillId="0" borderId="21" xfId="63" applyNumberFormat="1" applyBorder="1" applyAlignment="1">
      <alignment horizontal="right"/>
      <protection/>
    </xf>
    <xf numFmtId="0" fontId="0" fillId="0" borderId="17" xfId="0" applyFont="1" applyBorder="1" applyAlignment="1">
      <alignment horizontal="center"/>
    </xf>
    <xf numFmtId="0" fontId="0" fillId="0" borderId="70" xfId="63" applyFont="1" applyBorder="1" applyAlignment="1">
      <alignment vertical="center"/>
      <protection/>
    </xf>
    <xf numFmtId="165" fontId="0" fillId="0" borderId="91" xfId="43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" fontId="0" fillId="0" borderId="0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5" xfId="0" applyFont="1" applyBorder="1" applyAlignment="1">
      <alignment vertical="center" wrapText="1"/>
    </xf>
    <xf numFmtId="16" fontId="0" fillId="0" borderId="19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3" fontId="4" fillId="0" borderId="48" xfId="0" applyNumberFormat="1" applyFont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12" fillId="33" borderId="38" xfId="63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 wrapText="1"/>
    </xf>
    <xf numFmtId="3" fontId="0" fillId="0" borderId="49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/>
    </xf>
    <xf numFmtId="0" fontId="69" fillId="35" borderId="68" xfId="64" applyFont="1" applyFill="1" applyBorder="1" applyAlignment="1">
      <alignment horizontal="center" vertical="center" wrapText="1"/>
      <protection/>
    </xf>
    <xf numFmtId="0" fontId="69" fillId="35" borderId="63" xfId="64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horizontal="left" wrapText="1"/>
    </xf>
    <xf numFmtId="0" fontId="3" fillId="16" borderId="4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69" fillId="35" borderId="85" xfId="64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vertical="center"/>
    </xf>
    <xf numFmtId="3" fontId="0" fillId="0" borderId="68" xfId="0" applyNumberFormat="1" applyBorder="1" applyAlignment="1">
      <alignment vertical="center"/>
    </xf>
    <xf numFmtId="0" fontId="0" fillId="0" borderId="83" xfId="0" applyBorder="1" applyAlignment="1">
      <alignment vertical="center"/>
    </xf>
    <xf numFmtId="3" fontId="0" fillId="0" borderId="63" xfId="0" applyNumberFormat="1" applyBorder="1" applyAlignment="1">
      <alignment vertical="center"/>
    </xf>
    <xf numFmtId="0" fontId="0" fillId="0" borderId="89" xfId="0" applyBorder="1" applyAlignment="1">
      <alignment vertical="center"/>
    </xf>
    <xf numFmtId="3" fontId="0" fillId="0" borderId="70" xfId="0" applyNumberFormat="1" applyBorder="1" applyAlignment="1">
      <alignment vertical="center"/>
    </xf>
    <xf numFmtId="0" fontId="0" fillId="0" borderId="84" xfId="0" applyFont="1" applyBorder="1" applyAlignment="1">
      <alignment vertical="center"/>
    </xf>
    <xf numFmtId="3" fontId="0" fillId="0" borderId="85" xfId="0" applyNumberFormat="1" applyBorder="1" applyAlignment="1">
      <alignment vertical="center"/>
    </xf>
    <xf numFmtId="0" fontId="0" fillId="0" borderId="63" xfId="0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16" fontId="0" fillId="0" borderId="0" xfId="0" applyNumberFormat="1" applyFont="1" applyFill="1" applyBorder="1" applyAlignment="1" quotePrefix="1">
      <alignment horizontal="left"/>
    </xf>
    <xf numFmtId="0" fontId="0" fillId="0" borderId="17" xfId="0" applyFont="1" applyBorder="1" applyAlignment="1" quotePrefix="1">
      <alignment horizontal="center"/>
    </xf>
    <xf numFmtId="0" fontId="0" fillId="0" borderId="89" xfId="63" applyFont="1" applyBorder="1" applyAlignment="1" quotePrefix="1">
      <alignment horizontal="center" vertical="center"/>
      <protection/>
    </xf>
    <xf numFmtId="0" fontId="0" fillId="0" borderId="19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9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9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18" fillId="0" borderId="14" xfId="62" applyFont="1" applyBorder="1" applyAlignment="1">
      <alignment horizontal="center"/>
      <protection/>
    </xf>
    <xf numFmtId="0" fontId="18" fillId="0" borderId="10" xfId="62" applyFont="1" applyBorder="1" applyAlignment="1">
      <alignment horizontal="center"/>
      <protection/>
    </xf>
    <xf numFmtId="0" fontId="18" fillId="0" borderId="40" xfId="62" applyFont="1" applyBorder="1" applyAlignment="1">
      <alignment horizontal="center"/>
      <protection/>
    </xf>
    <xf numFmtId="165" fontId="18" fillId="0" borderId="14" xfId="42" applyNumberFormat="1" applyFont="1" applyBorder="1" applyAlignment="1">
      <alignment horizontal="center"/>
    </xf>
    <xf numFmtId="165" fontId="18" fillId="0" borderId="10" xfId="42" applyNumberFormat="1" applyFont="1" applyBorder="1" applyAlignment="1">
      <alignment horizontal="center"/>
    </xf>
    <xf numFmtId="165" fontId="18" fillId="0" borderId="40" xfId="42" applyNumberFormat="1" applyFont="1" applyBorder="1" applyAlignment="1">
      <alignment horizontal="center"/>
    </xf>
    <xf numFmtId="165" fontId="14" fillId="0" borderId="20" xfId="42" applyNumberFormat="1" applyFont="1" applyBorder="1" applyAlignment="1">
      <alignment horizontal="center"/>
    </xf>
    <xf numFmtId="165" fontId="14" fillId="0" borderId="97" xfId="42" applyNumberFormat="1" applyFont="1" applyBorder="1" applyAlignment="1">
      <alignment horizontal="center"/>
    </xf>
    <xf numFmtId="0" fontId="18" fillId="0" borderId="11" xfId="62" applyFont="1" applyBorder="1" applyAlignment="1">
      <alignment horizontal="center" vertical="top"/>
      <protection/>
    </xf>
    <xf numFmtId="0" fontId="18" fillId="0" borderId="13" xfId="62" applyFont="1" applyBorder="1" applyAlignment="1">
      <alignment horizontal="center" vertical="top"/>
      <protection/>
    </xf>
    <xf numFmtId="0" fontId="18" fillId="0" borderId="18" xfId="62" applyFont="1" applyBorder="1" applyAlignment="1">
      <alignment horizontal="center" vertical="top"/>
      <protection/>
    </xf>
    <xf numFmtId="165" fontId="18" fillId="0" borderId="56" xfId="42" applyNumberFormat="1" applyFont="1" applyBorder="1" applyAlignment="1">
      <alignment horizontal="center"/>
    </xf>
    <xf numFmtId="165" fontId="18" fillId="0" borderId="26" xfId="42" applyNumberFormat="1" applyFont="1" applyBorder="1" applyAlignment="1">
      <alignment horizontal="center"/>
    </xf>
    <xf numFmtId="165" fontId="18" fillId="0" borderId="34" xfId="42" applyNumberFormat="1" applyFont="1" applyBorder="1" applyAlignment="1">
      <alignment horizontal="center"/>
    </xf>
    <xf numFmtId="0" fontId="14" fillId="0" borderId="63" xfId="62" applyFont="1" applyBorder="1" applyAlignment="1">
      <alignment horizontal="left"/>
      <protection/>
    </xf>
    <xf numFmtId="165" fontId="14" fillId="0" borderId="63" xfId="42" applyNumberFormat="1" applyFont="1" applyBorder="1" applyAlignment="1">
      <alignment horizontal="center"/>
    </xf>
    <xf numFmtId="165" fontId="14" fillId="0" borderId="39" xfId="42" applyNumberFormat="1" applyFont="1" applyBorder="1" applyAlignment="1">
      <alignment horizontal="center"/>
    </xf>
    <xf numFmtId="0" fontId="14" fillId="0" borderId="85" xfId="62" applyFont="1" applyBorder="1" applyAlignment="1">
      <alignment horizontal="left"/>
      <protection/>
    </xf>
    <xf numFmtId="165" fontId="0" fillId="0" borderId="85" xfId="42" applyNumberFormat="1" applyFont="1" applyBorder="1" applyAlignment="1">
      <alignment horizontal="center"/>
    </xf>
    <xf numFmtId="165" fontId="0" fillId="0" borderId="31" xfId="42" applyNumberFormat="1" applyFont="1" applyBorder="1" applyAlignment="1">
      <alignment horizontal="center"/>
    </xf>
    <xf numFmtId="0" fontId="18" fillId="0" borderId="56" xfId="62" applyFont="1" applyBorder="1" applyAlignment="1">
      <alignment horizontal="left"/>
      <protection/>
    </xf>
    <xf numFmtId="0" fontId="18" fillId="0" borderId="26" xfId="62" applyFont="1" applyBorder="1" applyAlignment="1">
      <alignment horizontal="left"/>
      <protection/>
    </xf>
    <xf numFmtId="0" fontId="18" fillId="0" borderId="27" xfId="62" applyFont="1" applyBorder="1" applyAlignment="1">
      <alignment horizontal="left"/>
      <protection/>
    </xf>
    <xf numFmtId="0" fontId="18" fillId="0" borderId="19" xfId="62" applyFont="1" applyBorder="1" applyAlignment="1">
      <alignment horizontal="left"/>
      <protection/>
    </xf>
    <xf numFmtId="165" fontId="18" fillId="0" borderId="19" xfId="42" applyNumberFormat="1" applyFont="1" applyBorder="1" applyAlignment="1">
      <alignment horizontal="center"/>
    </xf>
    <xf numFmtId="165" fontId="18" fillId="0" borderId="36" xfId="42" applyNumberFormat="1" applyFont="1" applyBorder="1" applyAlignment="1">
      <alignment horizontal="center"/>
    </xf>
    <xf numFmtId="0" fontId="14" fillId="0" borderId="53" xfId="62" applyFont="1" applyBorder="1" applyAlignment="1">
      <alignment horizontal="left"/>
      <protection/>
    </xf>
    <xf numFmtId="0" fontId="14" fillId="0" borderId="15" xfId="62" applyFont="1" applyBorder="1" applyAlignment="1">
      <alignment horizontal="left"/>
      <protection/>
    </xf>
    <xf numFmtId="0" fontId="14" fillId="0" borderId="21" xfId="62" applyFont="1" applyBorder="1" applyAlignment="1">
      <alignment horizontal="left"/>
      <protection/>
    </xf>
    <xf numFmtId="165" fontId="14" fillId="0" borderId="15" xfId="42" applyNumberFormat="1" applyFont="1" applyBorder="1" applyAlignment="1">
      <alignment horizontal="center"/>
    </xf>
    <xf numFmtId="165" fontId="14" fillId="0" borderId="41" xfId="42" applyNumberFormat="1" applyFont="1" applyBorder="1" applyAlignment="1">
      <alignment horizontal="center"/>
    </xf>
    <xf numFmtId="0" fontId="18" fillId="0" borderId="10" xfId="62" applyFont="1" applyBorder="1" applyAlignment="1">
      <alignment horizontal="left"/>
      <protection/>
    </xf>
    <xf numFmtId="0" fontId="14" fillId="0" borderId="54" xfId="62" applyFont="1" applyBorder="1" applyAlignment="1">
      <alignment horizontal="left"/>
      <protection/>
    </xf>
    <xf numFmtId="0" fontId="14" fillId="0" borderId="20" xfId="62" applyFont="1" applyBorder="1" applyAlignment="1">
      <alignment horizontal="left"/>
      <protection/>
    </xf>
    <xf numFmtId="0" fontId="14" fillId="0" borderId="45" xfId="62" applyFont="1" applyBorder="1" applyAlignment="1">
      <alignment horizontal="left"/>
      <protection/>
    </xf>
    <xf numFmtId="165" fontId="14" fillId="0" borderId="54" xfId="42" applyNumberFormat="1" applyFont="1" applyBorder="1" applyAlignment="1">
      <alignment horizontal="center"/>
    </xf>
    <xf numFmtId="0" fontId="18" fillId="0" borderId="57" xfId="62" applyFont="1" applyBorder="1" applyAlignment="1">
      <alignment horizontal="center" vertical="center"/>
      <protection/>
    </xf>
    <xf numFmtId="0" fontId="18" fillId="0" borderId="58" xfId="62" applyFont="1" applyBorder="1" applyAlignment="1">
      <alignment horizontal="center" vertical="center"/>
      <protection/>
    </xf>
    <xf numFmtId="0" fontId="18" fillId="0" borderId="59" xfId="62" applyFont="1" applyBorder="1" applyAlignment="1">
      <alignment horizontal="center" vertical="center"/>
      <protection/>
    </xf>
    <xf numFmtId="0" fontId="18" fillId="0" borderId="82" xfId="62" applyFont="1" applyBorder="1" applyAlignment="1">
      <alignment horizontal="left"/>
      <protection/>
    </xf>
    <xf numFmtId="165" fontId="18" fillId="0" borderId="82" xfId="42" applyNumberFormat="1" applyFont="1" applyBorder="1" applyAlignment="1">
      <alignment horizontal="center"/>
    </xf>
    <xf numFmtId="165" fontId="18" fillId="0" borderId="38" xfId="42" applyNumberFormat="1" applyFont="1" applyBorder="1" applyAlignment="1">
      <alignment horizontal="center"/>
    </xf>
    <xf numFmtId="0" fontId="14" fillId="0" borderId="63" xfId="62" applyFont="1" applyBorder="1" applyAlignment="1">
      <alignment/>
      <protection/>
    </xf>
    <xf numFmtId="0" fontId="14" fillId="0" borderId="85" xfId="62" applyFont="1" applyBorder="1" applyAlignment="1">
      <alignment/>
      <protection/>
    </xf>
    <xf numFmtId="165" fontId="14" fillId="0" borderId="85" xfId="42" applyNumberFormat="1" applyFont="1" applyBorder="1" applyAlignment="1">
      <alignment horizontal="center"/>
    </xf>
    <xf numFmtId="165" fontId="14" fillId="0" borderId="31" xfId="42" applyNumberFormat="1" applyFont="1" applyBorder="1" applyAlignment="1">
      <alignment horizontal="center"/>
    </xf>
    <xf numFmtId="0" fontId="18" fillId="0" borderId="57" xfId="62" applyFont="1" applyBorder="1" applyAlignment="1">
      <alignment horizontal="center" vertical="top"/>
      <protection/>
    </xf>
    <xf numFmtId="0" fontId="18" fillId="0" borderId="58" xfId="62" applyFont="1" applyBorder="1" applyAlignment="1">
      <alignment horizontal="center" vertical="top"/>
      <protection/>
    </xf>
    <xf numFmtId="0" fontId="18" fillId="0" borderId="59" xfId="62" applyFont="1" applyBorder="1" applyAlignment="1">
      <alignment horizontal="center" vertical="top"/>
      <protection/>
    </xf>
    <xf numFmtId="0" fontId="14" fillId="0" borderId="53" xfId="62" applyFont="1" applyBorder="1" applyAlignment="1">
      <alignment horizontal="left" vertical="top"/>
      <protection/>
    </xf>
    <xf numFmtId="0" fontId="14" fillId="0" borderId="15" xfId="62" applyFont="1" applyBorder="1" applyAlignment="1">
      <alignment horizontal="left" vertical="top"/>
      <protection/>
    </xf>
    <xf numFmtId="0" fontId="14" fillId="0" borderId="21" xfId="62" applyFont="1" applyBorder="1" applyAlignment="1">
      <alignment horizontal="left" vertical="top"/>
      <protection/>
    </xf>
    <xf numFmtId="165" fontId="14" fillId="0" borderId="53" xfId="42" applyNumberFormat="1" applyFont="1" applyBorder="1" applyAlignment="1">
      <alignment horizontal="center"/>
    </xf>
    <xf numFmtId="0" fontId="14" fillId="0" borderId="54" xfId="62" applyFont="1" applyBorder="1" applyAlignment="1">
      <alignment horizontal="left" vertical="top"/>
      <protection/>
    </xf>
    <xf numFmtId="0" fontId="14" fillId="0" borderId="20" xfId="62" applyFont="1" applyBorder="1" applyAlignment="1">
      <alignment horizontal="left" vertical="top"/>
      <protection/>
    </xf>
    <xf numFmtId="0" fontId="14" fillId="0" borderId="45" xfId="62" applyFont="1" applyBorder="1" applyAlignment="1">
      <alignment horizontal="left" vertical="top"/>
      <protection/>
    </xf>
    <xf numFmtId="0" fontId="14" fillId="0" borderId="54" xfId="62" applyFont="1" applyFill="1" applyBorder="1" applyAlignment="1">
      <alignment horizontal="left"/>
      <protection/>
    </xf>
    <xf numFmtId="0" fontId="14" fillId="0" borderId="20" xfId="62" applyFont="1" applyFill="1" applyBorder="1" applyAlignment="1">
      <alignment horizontal="left"/>
      <protection/>
    </xf>
    <xf numFmtId="0" fontId="14" fillId="0" borderId="45" xfId="62" applyFont="1" applyFill="1" applyBorder="1" applyAlignment="1">
      <alignment horizontal="left"/>
      <protection/>
    </xf>
    <xf numFmtId="165" fontId="18" fillId="0" borderId="0" xfId="42" applyNumberFormat="1" applyFont="1" applyBorder="1" applyAlignment="1">
      <alignment horizontal="center"/>
    </xf>
    <xf numFmtId="165" fontId="18" fillId="0" borderId="25" xfId="42" applyNumberFormat="1" applyFont="1" applyBorder="1" applyAlignment="1">
      <alignment horizontal="center"/>
    </xf>
    <xf numFmtId="0" fontId="14" fillId="0" borderId="54" xfId="62" applyBorder="1" applyAlignment="1">
      <alignment horizontal="left"/>
      <protection/>
    </xf>
    <xf numFmtId="0" fontId="14" fillId="0" borderId="20" xfId="62" applyBorder="1" applyAlignment="1">
      <alignment horizontal="left"/>
      <protection/>
    </xf>
    <xf numFmtId="0" fontId="14" fillId="0" borderId="45" xfId="62" applyBorder="1" applyAlignment="1">
      <alignment horizontal="left"/>
      <protection/>
    </xf>
    <xf numFmtId="0" fontId="18" fillId="0" borderId="86" xfId="62" applyFont="1" applyBorder="1" applyAlignment="1">
      <alignment horizontal="left"/>
      <protection/>
    </xf>
    <xf numFmtId="165" fontId="18" fillId="0" borderId="86" xfId="42" applyNumberFormat="1" applyFont="1" applyBorder="1" applyAlignment="1">
      <alignment horizontal="center"/>
    </xf>
    <xf numFmtId="165" fontId="18" fillId="0" borderId="29" xfId="42" applyNumberFormat="1" applyFont="1" applyBorder="1" applyAlignment="1">
      <alignment horizontal="center"/>
    </xf>
    <xf numFmtId="0" fontId="14" fillId="0" borderId="98" xfId="62" applyFont="1" applyBorder="1" applyAlignment="1">
      <alignment/>
      <protection/>
    </xf>
    <xf numFmtId="165" fontId="14" fillId="0" borderId="98" xfId="42" applyNumberFormat="1" applyFont="1" applyBorder="1" applyAlignment="1">
      <alignment horizontal="center"/>
    </xf>
    <xf numFmtId="165" fontId="14" fillId="0" borderId="37" xfId="42" applyNumberFormat="1" applyFont="1" applyBorder="1" applyAlignment="1">
      <alignment horizontal="center"/>
    </xf>
    <xf numFmtId="0" fontId="18" fillId="0" borderId="0" xfId="62" applyFont="1" applyBorder="1" applyAlignment="1">
      <alignment horizontal="left"/>
      <protection/>
    </xf>
    <xf numFmtId="165" fontId="18" fillId="0" borderId="56" xfId="42" applyNumberFormat="1" applyFont="1" applyBorder="1" applyAlignment="1">
      <alignment/>
    </xf>
    <xf numFmtId="165" fontId="18" fillId="0" borderId="26" xfId="42" applyNumberFormat="1" applyFont="1" applyBorder="1" applyAlignment="1">
      <alignment/>
    </xf>
    <xf numFmtId="165" fontId="18" fillId="0" borderId="34" xfId="42" applyNumberFormat="1" applyFont="1" applyBorder="1" applyAlignment="1">
      <alignment/>
    </xf>
    <xf numFmtId="165" fontId="18" fillId="0" borderId="62" xfId="42" applyNumberFormat="1" applyFont="1" applyBorder="1" applyAlignment="1">
      <alignment horizontal="center"/>
    </xf>
    <xf numFmtId="165" fontId="18" fillId="0" borderId="82" xfId="62" applyNumberFormat="1" applyFont="1" applyBorder="1" applyAlignment="1">
      <alignment horizontal="center"/>
      <protection/>
    </xf>
    <xf numFmtId="0" fontId="18" fillId="0" borderId="38" xfId="62" applyFont="1" applyBorder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0" fontId="17" fillId="0" borderId="0" xfId="62" applyFont="1" applyBorder="1" applyAlignment="1">
      <alignment horizont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11" xfId="62" applyFont="1" applyBorder="1" applyAlignment="1">
      <alignment horizontal="center" vertical="center"/>
      <protection/>
    </xf>
    <xf numFmtId="0" fontId="18" fillId="0" borderId="12" xfId="62" applyFont="1" applyBorder="1" applyAlignment="1">
      <alignment horizontal="center" vertical="center"/>
      <protection/>
    </xf>
    <xf numFmtId="0" fontId="18" fillId="0" borderId="35" xfId="62" applyFont="1" applyBorder="1" applyAlignment="1">
      <alignment horizontal="center" vertical="center"/>
      <protection/>
    </xf>
    <xf numFmtId="0" fontId="18" fillId="0" borderId="18" xfId="62" applyFont="1" applyBorder="1" applyAlignment="1">
      <alignment vertical="center"/>
      <protection/>
    </xf>
    <xf numFmtId="0" fontId="18" fillId="0" borderId="19" xfId="62" applyFont="1" applyBorder="1" applyAlignment="1">
      <alignment vertical="center"/>
      <protection/>
    </xf>
    <xf numFmtId="0" fontId="18" fillId="0" borderId="36" xfId="62" applyFont="1" applyBorder="1" applyAlignment="1">
      <alignment vertical="center"/>
      <protection/>
    </xf>
    <xf numFmtId="0" fontId="18" fillId="0" borderId="11" xfId="62" applyFont="1" applyBorder="1" applyAlignment="1">
      <alignment horizontal="center"/>
      <protection/>
    </xf>
    <xf numFmtId="0" fontId="18" fillId="0" borderId="12" xfId="62" applyFont="1" applyBorder="1" applyAlignment="1">
      <alignment horizontal="center"/>
      <protection/>
    </xf>
    <xf numFmtId="0" fontId="18" fillId="0" borderId="35" xfId="62" applyFont="1" applyBorder="1" applyAlignment="1">
      <alignment horizontal="center"/>
      <protection/>
    </xf>
    <xf numFmtId="0" fontId="18" fillId="0" borderId="18" xfId="62" applyFont="1" applyBorder="1" applyAlignment="1">
      <alignment horizontal="center"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18" fillId="0" borderId="36" xfId="62" applyFont="1" applyBorder="1" applyAlignment="1">
      <alignment horizontal="center" vertical="center"/>
      <protection/>
    </xf>
    <xf numFmtId="0" fontId="18" fillId="0" borderId="18" xfId="62" applyFont="1" applyBorder="1" applyAlignment="1">
      <alignment horizont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36" xfId="62" applyFont="1" applyBorder="1" applyAlignment="1">
      <alignment horizontal="center"/>
      <protection/>
    </xf>
    <xf numFmtId="0" fontId="18" fillId="0" borderId="62" xfId="62" applyFont="1" applyBorder="1" applyAlignment="1">
      <alignment horizontal="left"/>
      <protection/>
    </xf>
    <xf numFmtId="0" fontId="18" fillId="0" borderId="96" xfId="62" applyFont="1" applyBorder="1" applyAlignment="1">
      <alignment horizontal="left"/>
      <protection/>
    </xf>
    <xf numFmtId="0" fontId="1" fillId="0" borderId="99" xfId="63" applyFont="1" applyBorder="1" applyAlignment="1">
      <alignment horizontal="center" vertical="center" wrapText="1"/>
      <protection/>
    </xf>
    <xf numFmtId="0" fontId="1" fillId="0" borderId="68" xfId="63" applyFont="1" applyBorder="1" applyAlignment="1">
      <alignment horizontal="center" vertical="center" wrapText="1"/>
      <protection/>
    </xf>
    <xf numFmtId="0" fontId="20" fillId="0" borderId="0" xfId="63" applyFont="1" applyAlignment="1">
      <alignment horizontal="center"/>
      <protection/>
    </xf>
    <xf numFmtId="0" fontId="23" fillId="0" borderId="53" xfId="63" applyFont="1" applyBorder="1" applyAlignment="1">
      <alignment horizontal="left"/>
      <protection/>
    </xf>
    <xf numFmtId="0" fontId="3" fillId="0" borderId="15" xfId="63" applyFont="1" applyBorder="1" applyAlignment="1">
      <alignment horizontal="left"/>
      <protection/>
    </xf>
    <xf numFmtId="0" fontId="3" fillId="0" borderId="21" xfId="63" applyFont="1" applyBorder="1" applyAlignment="1">
      <alignment horizontal="left"/>
      <protection/>
    </xf>
    <xf numFmtId="0" fontId="23" fillId="0" borderId="21" xfId="63" applyFont="1" applyBorder="1" applyAlignment="1">
      <alignment horizontal="left"/>
      <protection/>
    </xf>
    <xf numFmtId="0" fontId="23" fillId="0" borderId="63" xfId="63" applyFont="1" applyBorder="1" applyAlignment="1">
      <alignment horizontal="left"/>
      <protection/>
    </xf>
    <xf numFmtId="0" fontId="23" fillId="0" borderId="15" xfId="63" applyFont="1" applyBorder="1" applyAlignment="1">
      <alignment horizontal="left"/>
      <protection/>
    </xf>
    <xf numFmtId="0" fontId="23" fillId="0" borderId="100" xfId="63" applyFont="1" applyBorder="1" applyAlignment="1">
      <alignment horizontal="left"/>
      <protection/>
    </xf>
    <xf numFmtId="0" fontId="23" fillId="0" borderId="101" xfId="63" applyFont="1" applyBorder="1" applyAlignment="1">
      <alignment horizontal="left"/>
      <protection/>
    </xf>
    <xf numFmtId="0" fontId="1" fillId="0" borderId="79" xfId="63" applyFont="1" applyBorder="1" applyAlignment="1">
      <alignment horizontal="center" vertical="center" wrapText="1"/>
      <protection/>
    </xf>
    <xf numFmtId="0" fontId="1" fillId="0" borderId="64" xfId="63" applyFont="1" applyBorder="1" applyAlignment="1">
      <alignment horizontal="center" vertical="center" wrapText="1"/>
      <protection/>
    </xf>
    <xf numFmtId="0" fontId="1" fillId="0" borderId="102" xfId="63" applyFont="1" applyBorder="1" applyAlignment="1">
      <alignment horizontal="center" vertical="center"/>
      <protection/>
    </xf>
    <xf numFmtId="0" fontId="1" fillId="0" borderId="63" xfId="63" applyFont="1" applyBorder="1" applyAlignment="1">
      <alignment horizontal="center" vertical="center"/>
      <protection/>
    </xf>
    <xf numFmtId="0" fontId="23" fillId="0" borderId="72" xfId="63" applyFont="1" applyBorder="1" applyAlignment="1">
      <alignment horizontal="left"/>
      <protection/>
    </xf>
    <xf numFmtId="0" fontId="1" fillId="0" borderId="21" xfId="63" applyFont="1" applyBorder="1" applyAlignment="1">
      <alignment horizontal="left"/>
      <protection/>
    </xf>
    <xf numFmtId="0" fontId="1" fillId="0" borderId="63" xfId="63" applyFont="1" applyBorder="1" applyAlignment="1">
      <alignment horizontal="left"/>
      <protection/>
    </xf>
    <xf numFmtId="0" fontId="1" fillId="0" borderId="90" xfId="63" applyFont="1" applyBorder="1" applyAlignment="1">
      <alignment horizontal="left"/>
      <protection/>
    </xf>
    <xf numFmtId="0" fontId="0" fillId="0" borderId="70" xfId="63" applyBorder="1" applyAlignment="1">
      <alignment horizontal="left"/>
      <protection/>
    </xf>
    <xf numFmtId="0" fontId="1" fillId="0" borderId="15" xfId="63" applyFont="1" applyBorder="1" applyAlignment="1">
      <alignment horizontal="left"/>
      <protection/>
    </xf>
    <xf numFmtId="0" fontId="1" fillId="0" borderId="53" xfId="63" applyFont="1" applyBorder="1" applyAlignment="1">
      <alignment horizontal="left"/>
      <protection/>
    </xf>
    <xf numFmtId="0" fontId="23" fillId="0" borderId="15" xfId="63" applyFont="1" applyBorder="1" applyAlignment="1">
      <alignment/>
      <protection/>
    </xf>
    <xf numFmtId="0" fontId="23" fillId="0" borderId="21" xfId="63" applyFont="1" applyBorder="1" applyAlignment="1">
      <alignment/>
      <protection/>
    </xf>
    <xf numFmtId="0" fontId="0" fillId="0" borderId="15" xfId="63" applyBorder="1">
      <alignment/>
      <protection/>
    </xf>
    <xf numFmtId="0" fontId="0" fillId="0" borderId="21" xfId="63" applyBorder="1">
      <alignment/>
      <protection/>
    </xf>
    <xf numFmtId="0" fontId="23" fillId="0" borderId="17" xfId="63" applyFont="1" applyBorder="1" applyAlignment="1">
      <alignment horizontal="left"/>
      <protection/>
    </xf>
    <xf numFmtId="0" fontId="23" fillId="0" borderId="90" xfId="63" applyFont="1" applyBorder="1" applyAlignment="1">
      <alignment horizontal="left"/>
      <protection/>
    </xf>
    <xf numFmtId="0" fontId="1" fillId="0" borderId="17" xfId="63" applyFont="1" applyBorder="1" applyAlignment="1">
      <alignment horizontal="left" indent="1"/>
      <protection/>
    </xf>
    <xf numFmtId="0" fontId="0" fillId="0" borderId="17" xfId="63" applyBorder="1" applyAlignment="1">
      <alignment horizontal="left" indent="1"/>
      <protection/>
    </xf>
    <xf numFmtId="0" fontId="0" fillId="0" borderId="90" xfId="63" applyBorder="1" applyAlignment="1">
      <alignment horizontal="left" indent="1"/>
      <protection/>
    </xf>
    <xf numFmtId="0" fontId="1" fillId="0" borderId="16" xfId="63" applyFont="1" applyBorder="1" applyAlignment="1">
      <alignment horizontal="left" indent="1"/>
      <protection/>
    </xf>
    <xf numFmtId="0" fontId="1" fillId="0" borderId="42" xfId="63" applyFont="1" applyBorder="1" applyAlignment="1">
      <alignment horizontal="left" indent="1"/>
      <protection/>
    </xf>
    <xf numFmtId="0" fontId="1" fillId="0" borderId="0" xfId="63" applyFont="1" applyBorder="1" applyAlignment="1">
      <alignment horizontal="left"/>
      <protection/>
    </xf>
    <xf numFmtId="0" fontId="1" fillId="0" borderId="30" xfId="63" applyFont="1" applyBorder="1" applyAlignment="1">
      <alignment horizontal="left"/>
      <protection/>
    </xf>
    <xf numFmtId="0" fontId="0" fillId="0" borderId="0" xfId="63" applyBorder="1" applyAlignment="1">
      <alignment horizontal="left"/>
      <protection/>
    </xf>
    <xf numFmtId="0" fontId="0" fillId="0" borderId="30" xfId="63" applyBorder="1" applyAlignment="1">
      <alignment horizontal="left"/>
      <protection/>
    </xf>
    <xf numFmtId="0" fontId="1" fillId="0" borderId="90" xfId="63" applyFont="1" applyBorder="1" applyAlignment="1">
      <alignment horizontal="left" indent="1"/>
      <protection/>
    </xf>
    <xf numFmtId="0" fontId="1" fillId="0" borderId="0" xfId="63" applyFont="1" applyBorder="1" applyAlignment="1">
      <alignment horizontal="left" indent="1"/>
      <protection/>
    </xf>
    <xf numFmtId="0" fontId="1" fillId="0" borderId="30" xfId="63" applyFont="1" applyBorder="1" applyAlignment="1">
      <alignment horizontal="left" indent="1"/>
      <protection/>
    </xf>
    <xf numFmtId="0" fontId="23" fillId="0" borderId="103" xfId="63" applyFont="1" applyBorder="1" applyAlignment="1">
      <alignment horizontal="left" vertical="center" wrapText="1"/>
      <protection/>
    </xf>
    <xf numFmtId="0" fontId="0" fillId="0" borderId="15" xfId="63" applyBorder="1" applyAlignment="1">
      <alignment horizontal="left"/>
      <protection/>
    </xf>
    <xf numFmtId="0" fontId="0" fillId="0" borderId="21" xfId="63" applyBorder="1" applyAlignment="1">
      <alignment horizontal="left"/>
      <protection/>
    </xf>
    <xf numFmtId="0" fontId="0" fillId="0" borderId="15" xfId="63" applyFont="1" applyBorder="1" applyAlignment="1">
      <alignment horizontal="left"/>
      <protection/>
    </xf>
    <xf numFmtId="0" fontId="0" fillId="0" borderId="21" xfId="63" applyFont="1" applyBorder="1" applyAlignment="1">
      <alignment horizontal="left"/>
      <protection/>
    </xf>
    <xf numFmtId="0" fontId="3" fillId="0" borderId="53" xfId="63" applyFont="1" applyBorder="1" applyAlignment="1">
      <alignment horizontal="left"/>
      <protection/>
    </xf>
    <xf numFmtId="0" fontId="3" fillId="0" borderId="63" xfId="63" applyFont="1" applyBorder="1" applyAlignment="1">
      <alignment horizontal="left"/>
      <protection/>
    </xf>
    <xf numFmtId="0" fontId="9" fillId="0" borderId="45" xfId="63" applyFont="1" applyBorder="1" applyAlignment="1">
      <alignment horizontal="left"/>
      <protection/>
    </xf>
    <xf numFmtId="0" fontId="9" fillId="0" borderId="85" xfId="63" applyFont="1" applyBorder="1" applyAlignment="1">
      <alignment horizontal="left"/>
      <protection/>
    </xf>
    <xf numFmtId="0" fontId="0" fillId="0" borderId="0" xfId="63" applyFont="1" applyAlignment="1">
      <alignment horizontal="center"/>
      <protection/>
    </xf>
    <xf numFmtId="0" fontId="0" fillId="0" borderId="63" xfId="63" applyFont="1" applyBorder="1" applyAlignment="1">
      <alignment horizontal="left"/>
      <protection/>
    </xf>
    <xf numFmtId="0" fontId="0" fillId="0" borderId="90" xfId="63" applyFont="1" applyBorder="1" applyAlignment="1">
      <alignment horizontal="left"/>
      <protection/>
    </xf>
    <xf numFmtId="0" fontId="0" fillId="0" borderId="70" xfId="63" applyFont="1" applyBorder="1" applyAlignment="1">
      <alignment horizontal="left"/>
      <protection/>
    </xf>
    <xf numFmtId="0" fontId="0" fillId="0" borderId="53" xfId="63" applyFont="1" applyBorder="1" applyAlignment="1">
      <alignment horizontal="left"/>
      <protection/>
    </xf>
    <xf numFmtId="0" fontId="3" fillId="0" borderId="17" xfId="63" applyFont="1" applyBorder="1" applyAlignment="1">
      <alignment horizontal="left"/>
      <protection/>
    </xf>
    <xf numFmtId="0" fontId="3" fillId="0" borderId="90" xfId="63" applyFont="1" applyBorder="1" applyAlignment="1">
      <alignment horizontal="left"/>
      <protection/>
    </xf>
    <xf numFmtId="0" fontId="0" fillId="0" borderId="17" xfId="63" applyFont="1" applyBorder="1" applyAlignment="1">
      <alignment horizontal="left" indent="1"/>
      <protection/>
    </xf>
    <xf numFmtId="0" fontId="0" fillId="0" borderId="90" xfId="63" applyFont="1" applyBorder="1" applyAlignment="1">
      <alignment horizontal="left" indent="1"/>
      <protection/>
    </xf>
    <xf numFmtId="0" fontId="0" fillId="0" borderId="16" xfId="63" applyFont="1" applyBorder="1" applyAlignment="1">
      <alignment horizontal="left" indent="1"/>
      <protection/>
    </xf>
    <xf numFmtId="0" fontId="0" fillId="0" borderId="42" xfId="63" applyFont="1" applyBorder="1" applyAlignment="1">
      <alignment horizontal="left" indent="1"/>
      <protection/>
    </xf>
    <xf numFmtId="0" fontId="9" fillId="0" borderId="20" xfId="63" applyFont="1" applyBorder="1" applyAlignment="1">
      <alignment horizontal="left"/>
      <protection/>
    </xf>
    <xf numFmtId="0" fontId="0" fillId="0" borderId="60" xfId="63" applyFont="1" applyBorder="1" applyAlignment="1">
      <alignment horizontal="center" vertical="center" wrapText="1"/>
      <protection/>
    </xf>
    <xf numFmtId="0" fontId="0" fillId="0" borderId="83" xfId="63" applyFont="1" applyBorder="1" applyAlignment="1">
      <alignment horizontal="center" vertical="center" wrapText="1"/>
      <protection/>
    </xf>
    <xf numFmtId="0" fontId="0" fillId="0" borderId="82" xfId="63" applyFont="1" applyBorder="1" applyAlignment="1">
      <alignment horizontal="center" vertical="center"/>
      <protection/>
    </xf>
    <xf numFmtId="0" fontId="0" fillId="0" borderId="63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/>
      <protection/>
    </xf>
    <xf numFmtId="0" fontId="0" fillId="0" borderId="30" xfId="63" applyFont="1" applyBorder="1" applyAlignment="1">
      <alignment horizontal="left"/>
      <protection/>
    </xf>
    <xf numFmtId="0" fontId="3" fillId="0" borderId="15" xfId="63" applyFont="1" applyBorder="1" applyAlignment="1">
      <alignment/>
      <protection/>
    </xf>
    <xf numFmtId="0" fontId="3" fillId="0" borderId="21" xfId="63" applyFont="1" applyBorder="1" applyAlignment="1">
      <alignment/>
      <protection/>
    </xf>
    <xf numFmtId="0" fontId="0" fillId="0" borderId="0" xfId="63" applyFont="1" applyBorder="1" applyAlignment="1">
      <alignment horizontal="left" indent="1"/>
      <protection/>
    </xf>
    <xf numFmtId="0" fontId="0" fillId="0" borderId="30" xfId="63" applyFont="1" applyBorder="1" applyAlignment="1">
      <alignment horizontal="left" indent="1"/>
      <protection/>
    </xf>
    <xf numFmtId="0" fontId="3" fillId="0" borderId="94" xfId="63" applyFont="1" applyBorder="1" applyAlignment="1">
      <alignment horizontal="left" vertical="center" wrapText="1"/>
      <protection/>
    </xf>
    <xf numFmtId="0" fontId="1" fillId="0" borderId="104" xfId="63" applyFont="1" applyBorder="1" applyAlignment="1">
      <alignment horizontal="center" vertical="center" wrapText="1"/>
      <protection/>
    </xf>
    <xf numFmtId="0" fontId="1" fillId="0" borderId="77" xfId="63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0" fontId="1" fillId="0" borderId="61" xfId="63" applyFont="1" applyBorder="1" applyAlignment="1">
      <alignment horizontal="left"/>
      <protection/>
    </xf>
    <xf numFmtId="0" fontId="23" fillId="0" borderId="0" xfId="63" applyFont="1" applyBorder="1" applyAlignment="1">
      <alignment horizontal="left"/>
      <protection/>
    </xf>
    <xf numFmtId="0" fontId="23" fillId="0" borderId="30" xfId="63" applyFont="1" applyBorder="1" applyAlignment="1">
      <alignment horizontal="left"/>
      <protection/>
    </xf>
    <xf numFmtId="0" fontId="1" fillId="0" borderId="70" xfId="63" applyFont="1" applyBorder="1" applyAlignment="1">
      <alignment horizontal="left"/>
      <protection/>
    </xf>
    <xf numFmtId="0" fontId="1" fillId="0" borderId="66" xfId="63" applyFont="1" applyBorder="1" applyAlignment="1">
      <alignment horizontal="left"/>
      <protection/>
    </xf>
    <xf numFmtId="0" fontId="0" fillId="0" borderId="0" xfId="63" applyAlignment="1">
      <alignment horizontal="center"/>
      <protection/>
    </xf>
    <xf numFmtId="0" fontId="23" fillId="0" borderId="66" xfId="63" applyFont="1" applyBorder="1" applyAlignment="1">
      <alignment horizontal="left"/>
      <protection/>
    </xf>
    <xf numFmtId="0" fontId="23" fillId="0" borderId="105" xfId="63" applyFont="1" applyBorder="1" applyAlignment="1">
      <alignment/>
      <protection/>
    </xf>
    <xf numFmtId="0" fontId="23" fillId="0" borderId="100" xfId="63" applyFont="1" applyBorder="1" applyAlignment="1">
      <alignment/>
      <protection/>
    </xf>
    <xf numFmtId="0" fontId="23" fillId="0" borderId="101" xfId="63" applyFont="1" applyBorder="1" applyAlignment="1">
      <alignment/>
      <protection/>
    </xf>
    <xf numFmtId="0" fontId="23" fillId="0" borderId="102" xfId="63" applyFont="1" applyBorder="1" applyAlignment="1">
      <alignment horizontal="left"/>
      <protection/>
    </xf>
    <xf numFmtId="0" fontId="23" fillId="0" borderId="53" xfId="63" applyFont="1" applyBorder="1" applyAlignment="1">
      <alignment horizontal="left" wrapText="1"/>
      <protection/>
    </xf>
    <xf numFmtId="0" fontId="23" fillId="0" borderId="15" xfId="63" applyFont="1" applyBorder="1" applyAlignment="1">
      <alignment horizontal="left" wrapText="1"/>
      <protection/>
    </xf>
    <xf numFmtId="0" fontId="23" fillId="0" borderId="21" xfId="63" applyFont="1" applyBorder="1" applyAlignment="1">
      <alignment horizontal="left" wrapText="1"/>
      <protection/>
    </xf>
    <xf numFmtId="0" fontId="9" fillId="0" borderId="54" xfId="63" applyFont="1" applyBorder="1" applyAlignment="1">
      <alignment/>
      <protection/>
    </xf>
    <xf numFmtId="0" fontId="9" fillId="0" borderId="20" xfId="63" applyFont="1" applyBorder="1" applyAlignment="1">
      <alignment/>
      <protection/>
    </xf>
    <xf numFmtId="0" fontId="9" fillId="0" borderId="45" xfId="63" applyFont="1" applyBorder="1" applyAlignment="1">
      <alignment/>
      <protection/>
    </xf>
    <xf numFmtId="0" fontId="0" fillId="0" borderId="61" xfId="63" applyFont="1" applyBorder="1" applyAlignment="1">
      <alignment horizontal="left" wrapText="1"/>
      <protection/>
    </xf>
    <xf numFmtId="0" fontId="0" fillId="0" borderId="0" xfId="63" applyFont="1" applyBorder="1" applyAlignment="1">
      <alignment horizontal="left" wrapText="1"/>
      <protection/>
    </xf>
    <xf numFmtId="0" fontId="0" fillId="0" borderId="30" xfId="63" applyFont="1" applyBorder="1" applyAlignment="1">
      <alignment horizontal="left" wrapText="1"/>
      <protection/>
    </xf>
    <xf numFmtId="0" fontId="0" fillId="0" borderId="81" xfId="63" applyFont="1" applyBorder="1" applyAlignment="1">
      <alignment horizontal="left"/>
      <protection/>
    </xf>
    <xf numFmtId="0" fontId="0" fillId="0" borderId="16" xfId="63" applyFont="1" applyBorder="1" applyAlignment="1">
      <alignment horizontal="left"/>
      <protection/>
    </xf>
    <xf numFmtId="0" fontId="0" fillId="0" borderId="42" xfId="63" applyFont="1" applyBorder="1" applyAlignment="1">
      <alignment horizontal="left"/>
      <protection/>
    </xf>
    <xf numFmtId="0" fontId="3" fillId="0" borderId="53" xfId="63" applyFont="1" applyBorder="1" applyAlignment="1">
      <alignment horizontal="left" wrapText="1"/>
      <protection/>
    </xf>
    <xf numFmtId="0" fontId="3" fillId="0" borderId="15" xfId="63" applyFont="1" applyBorder="1" applyAlignment="1">
      <alignment horizontal="left" wrapText="1"/>
      <protection/>
    </xf>
    <xf numFmtId="0" fontId="3" fillId="0" borderId="21" xfId="63" applyFont="1" applyBorder="1" applyAlignment="1">
      <alignment horizontal="left" wrapText="1"/>
      <protection/>
    </xf>
    <xf numFmtId="0" fontId="0" fillId="0" borderId="93" xfId="63" applyFont="1" applyBorder="1" applyAlignment="1">
      <alignment horizontal="left"/>
      <protection/>
    </xf>
    <xf numFmtId="0" fontId="0" fillId="0" borderId="17" xfId="63" applyFont="1" applyBorder="1" applyAlignment="1">
      <alignment horizontal="left"/>
      <protection/>
    </xf>
    <xf numFmtId="0" fontId="0" fillId="0" borderId="57" xfId="63" applyFont="1" applyBorder="1" applyAlignment="1">
      <alignment horizontal="center" vertical="center" wrapText="1"/>
      <protection/>
    </xf>
    <xf numFmtId="0" fontId="0" fillId="0" borderId="88" xfId="63" applyFont="1" applyBorder="1" applyAlignment="1">
      <alignment horizontal="center" vertical="center" wrapText="1"/>
      <protection/>
    </xf>
    <xf numFmtId="0" fontId="0" fillId="0" borderId="106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07" xfId="63" applyFont="1" applyBorder="1" applyAlignment="1">
      <alignment horizontal="center" vertical="center"/>
      <protection/>
    </xf>
    <xf numFmtId="0" fontId="0" fillId="0" borderId="81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0" fillId="0" borderId="87" xfId="63" applyFont="1" applyBorder="1" applyAlignment="1">
      <alignment horizontal="center" vertical="center" wrapText="1"/>
      <protection/>
    </xf>
    <xf numFmtId="0" fontId="0" fillId="0" borderId="28" xfId="63" applyFont="1" applyBorder="1" applyAlignment="1">
      <alignment horizontal="center" vertical="center" wrapText="1"/>
      <protection/>
    </xf>
    <xf numFmtId="0" fontId="0" fillId="0" borderId="81" xfId="63" applyFont="1" applyBorder="1" applyAlignment="1">
      <alignment horizontal="left" wrapText="1"/>
      <protection/>
    </xf>
    <xf numFmtId="0" fontId="0" fillId="0" borderId="16" xfId="63" applyFont="1" applyBorder="1" applyAlignment="1">
      <alignment horizontal="left" wrapText="1"/>
      <protection/>
    </xf>
    <xf numFmtId="0" fontId="0" fillId="0" borderId="42" xfId="63" applyFont="1" applyBorder="1" applyAlignment="1">
      <alignment horizontal="left" wrapText="1"/>
      <protection/>
    </xf>
    <xf numFmtId="0" fontId="3" fillId="0" borderId="93" xfId="63" applyFont="1" applyBorder="1" applyAlignment="1">
      <alignment horizontal="left"/>
      <protection/>
    </xf>
    <xf numFmtId="0" fontId="3" fillId="0" borderId="81" xfId="63" applyFont="1" applyBorder="1" applyAlignment="1">
      <alignment horizontal="left"/>
      <protection/>
    </xf>
    <xf numFmtId="0" fontId="3" fillId="0" borderId="16" xfId="63" applyFont="1" applyBorder="1" applyAlignment="1">
      <alignment horizontal="left"/>
      <protection/>
    </xf>
    <xf numFmtId="0" fontId="3" fillId="0" borderId="42" xfId="63" applyFont="1" applyBorder="1" applyAlignment="1">
      <alignment horizontal="left"/>
      <protection/>
    </xf>
    <xf numFmtId="0" fontId="9" fillId="0" borderId="54" xfId="63" applyFont="1" applyBorder="1" applyAlignment="1">
      <alignment horizontal="left"/>
      <protection/>
    </xf>
    <xf numFmtId="0" fontId="3" fillId="0" borderId="56" xfId="63" applyFont="1" applyBorder="1" applyAlignment="1">
      <alignment horizontal="left"/>
      <protection/>
    </xf>
    <xf numFmtId="0" fontId="3" fillId="0" borderId="26" xfId="63" applyFont="1" applyBorder="1" applyAlignment="1">
      <alignment horizontal="left"/>
      <protection/>
    </xf>
    <xf numFmtId="0" fontId="3" fillId="0" borderId="27" xfId="63" applyFont="1" applyBorder="1" applyAlignment="1">
      <alignment horizontal="left"/>
      <protection/>
    </xf>
    <xf numFmtId="0" fontId="0" fillId="0" borderId="61" xfId="63" applyFont="1" applyBorder="1" applyAlignment="1">
      <alignment horizontal="left"/>
      <protection/>
    </xf>
    <xf numFmtId="0" fontId="3" fillId="0" borderId="16" xfId="63" applyFont="1" applyBorder="1" applyAlignment="1">
      <alignment horizontal="left" wrapText="1"/>
      <protection/>
    </xf>
    <xf numFmtId="0" fontId="3" fillId="0" borderId="42" xfId="63" applyFont="1" applyBorder="1" applyAlignment="1">
      <alignment horizontal="left" wrapText="1"/>
      <protection/>
    </xf>
    <xf numFmtId="0" fontId="3" fillId="0" borderId="63" xfId="63" applyFont="1" applyBorder="1" applyAlignment="1">
      <alignment horizontal="left" wrapText="1"/>
      <protection/>
    </xf>
    <xf numFmtId="0" fontId="0" fillId="0" borderId="70" xfId="63" applyFont="1" applyBorder="1" applyAlignment="1">
      <alignment horizontal="left" wrapText="1"/>
      <protection/>
    </xf>
    <xf numFmtId="0" fontId="0" fillId="0" borderId="66" xfId="63" applyFont="1" applyBorder="1" applyAlignment="1">
      <alignment horizontal="left" wrapText="1"/>
      <protection/>
    </xf>
    <xf numFmtId="0" fontId="3" fillId="0" borderId="66" xfId="63" applyFont="1" applyBorder="1" applyAlignment="1">
      <alignment horizontal="left" wrapText="1"/>
      <protection/>
    </xf>
    <xf numFmtId="0" fontId="3" fillId="0" borderId="108" xfId="63" applyFont="1" applyBorder="1" applyAlignment="1">
      <alignment horizontal="left"/>
      <protection/>
    </xf>
    <xf numFmtId="0" fontId="0" fillId="0" borderId="53" xfId="63" applyBorder="1" applyAlignment="1">
      <alignment horizontal="left" wrapText="1"/>
      <protection/>
    </xf>
    <xf numFmtId="0" fontId="0" fillId="0" borderId="15" xfId="63" applyBorder="1" applyAlignment="1">
      <alignment horizontal="left" wrapText="1"/>
      <protection/>
    </xf>
    <xf numFmtId="0" fontId="0" fillId="0" borderId="21" xfId="63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63" xfId="63" applyBorder="1" applyAlignment="1" quotePrefix="1">
      <alignment horizontal="left" wrapText="1"/>
      <protection/>
    </xf>
    <xf numFmtId="0" fontId="0" fillId="0" borderId="63" xfId="63" applyBorder="1" applyAlignment="1">
      <alignment horizontal="left" wrapText="1"/>
      <protection/>
    </xf>
    <xf numFmtId="0" fontId="0" fillId="0" borderId="53" xfId="63" applyFont="1" applyBorder="1" applyAlignment="1">
      <alignment horizontal="left" wrapText="1"/>
      <protection/>
    </xf>
    <xf numFmtId="0" fontId="0" fillId="0" borderId="15" xfId="63" applyFont="1" applyBorder="1" applyAlignment="1">
      <alignment horizontal="left" wrapText="1"/>
      <protection/>
    </xf>
    <xf numFmtId="0" fontId="0" fillId="0" borderId="21" xfId="63" applyFont="1" applyBorder="1" applyAlignment="1">
      <alignment horizontal="left" wrapText="1"/>
      <protection/>
    </xf>
    <xf numFmtId="0" fontId="0" fillId="0" borderId="63" xfId="63" applyFont="1" applyBorder="1" applyAlignment="1">
      <alignment horizontal="left" wrapText="1"/>
      <protection/>
    </xf>
    <xf numFmtId="3" fontId="0" fillId="0" borderId="15" xfId="63" applyNumberFormat="1" applyBorder="1" applyAlignment="1">
      <alignment horizontal="right"/>
      <protection/>
    </xf>
    <xf numFmtId="3" fontId="0" fillId="0" borderId="21" xfId="63" applyNumberFormat="1" applyBorder="1" applyAlignment="1">
      <alignment horizontal="right"/>
      <protection/>
    </xf>
    <xf numFmtId="3" fontId="9" fillId="34" borderId="15" xfId="63" applyNumberFormat="1" applyFont="1" applyFill="1" applyBorder="1" applyAlignment="1">
      <alignment horizontal="right"/>
      <protection/>
    </xf>
    <xf numFmtId="0" fontId="9" fillId="34" borderId="21" xfId="63" applyFont="1" applyFill="1" applyBorder="1" applyAlignment="1">
      <alignment horizontal="right"/>
      <protection/>
    </xf>
    <xf numFmtId="0" fontId="0" fillId="0" borderId="0" xfId="63" applyAlignment="1">
      <alignment horizontal="right"/>
      <protection/>
    </xf>
    <xf numFmtId="0" fontId="3" fillId="34" borderId="63" xfId="63" applyFont="1" applyFill="1" applyBorder="1" applyAlignment="1">
      <alignment horizontal="center" vertical="center" wrapText="1"/>
      <protection/>
    </xf>
    <xf numFmtId="0" fontId="0" fillId="0" borderId="53" xfId="63" applyFill="1" applyBorder="1" applyAlignment="1">
      <alignment horizontal="left" wrapText="1"/>
      <protection/>
    </xf>
    <xf numFmtId="0" fontId="0" fillId="0" borderId="15" xfId="63" applyFill="1" applyBorder="1" applyAlignment="1">
      <alignment horizontal="left" wrapText="1"/>
      <protection/>
    </xf>
    <xf numFmtId="0" fontId="0" fillId="0" borderId="21" xfId="63" applyFill="1" applyBorder="1" applyAlignment="1">
      <alignment horizontal="left" wrapText="1"/>
      <protection/>
    </xf>
    <xf numFmtId="0" fontId="9" fillId="34" borderId="53" xfId="63" applyFont="1" applyFill="1" applyBorder="1" applyAlignment="1">
      <alignment horizontal="center" wrapText="1"/>
      <protection/>
    </xf>
    <xf numFmtId="0" fontId="9" fillId="34" borderId="15" xfId="63" applyFont="1" applyFill="1" applyBorder="1" applyAlignment="1">
      <alignment horizontal="center" wrapText="1"/>
      <protection/>
    </xf>
    <xf numFmtId="0" fontId="9" fillId="34" borderId="21" xfId="63" applyFont="1" applyFill="1" applyBorder="1" applyAlignment="1">
      <alignment horizontal="center" wrapText="1"/>
      <protection/>
    </xf>
    <xf numFmtId="0" fontId="3" fillId="33" borderId="53" xfId="63" applyFont="1" applyFill="1" applyBorder="1" applyAlignment="1">
      <alignment horizontal="center" wrapText="1"/>
      <protection/>
    </xf>
    <xf numFmtId="0" fontId="3" fillId="33" borderId="15" xfId="63" applyFont="1" applyFill="1" applyBorder="1" applyAlignment="1">
      <alignment horizontal="center" wrapText="1"/>
      <protection/>
    </xf>
    <xf numFmtId="0" fontId="3" fillId="33" borderId="21" xfId="63" applyFont="1" applyFill="1" applyBorder="1" applyAlignment="1">
      <alignment horizontal="center" wrapText="1"/>
      <protection/>
    </xf>
    <xf numFmtId="0" fontId="3" fillId="34" borderId="63" xfId="63" applyFont="1" applyFill="1" applyBorder="1" applyAlignment="1">
      <alignment horizontal="center" vertical="center"/>
      <protection/>
    </xf>
    <xf numFmtId="3" fontId="9" fillId="33" borderId="63" xfId="63" applyNumberFormat="1" applyFont="1" applyFill="1" applyBorder="1" applyAlignment="1">
      <alignment horizontal="center"/>
      <protection/>
    </xf>
    <xf numFmtId="0" fontId="0" fillId="0" borderId="0" xfId="63" applyAlignment="1">
      <alignment horizontal="left" vertical="center" wrapText="1"/>
      <protection/>
    </xf>
    <xf numFmtId="0" fontId="9" fillId="0" borderId="0" xfId="63" applyFont="1" applyAlignment="1">
      <alignment horizontal="center" vertical="center"/>
      <protection/>
    </xf>
    <xf numFmtId="0" fontId="70" fillId="0" borderId="0" xfId="64" applyFont="1" applyAlignment="1">
      <alignment horizontal="center"/>
      <protection/>
    </xf>
    <xf numFmtId="0" fontId="69" fillId="0" borderId="33" xfId="64" applyFont="1" applyBorder="1" applyAlignment="1">
      <alignment horizontal="left" vertical="center" wrapText="1"/>
      <protection/>
    </xf>
    <xf numFmtId="0" fontId="69" fillId="0" borderId="94" xfId="64" applyFont="1" applyBorder="1" applyAlignment="1">
      <alignment horizontal="left" vertical="center" wrapText="1"/>
      <protection/>
    </xf>
    <xf numFmtId="0" fontId="69" fillId="0" borderId="33" xfId="64" applyFont="1" applyBorder="1" applyAlignment="1">
      <alignment vertical="center" wrapText="1"/>
      <protection/>
    </xf>
    <xf numFmtId="0" fontId="69" fillId="0" borderId="94" xfId="64" applyFont="1" applyBorder="1" applyAlignment="1">
      <alignment vertical="center" wrapText="1"/>
      <protection/>
    </xf>
    <xf numFmtId="0" fontId="3" fillId="16" borderId="47" xfId="0" applyFont="1" applyFill="1" applyBorder="1" applyAlignment="1">
      <alignment horizontal="center" vertical="center"/>
    </xf>
    <xf numFmtId="0" fontId="3" fillId="16" borderId="47" xfId="0" applyFont="1" applyFill="1" applyBorder="1" applyAlignment="1">
      <alignment horizontal="center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 3" xfId="63"/>
    <cellStyle name="Normál 4" xfId="64"/>
    <cellStyle name="Normál 5" xfId="65"/>
    <cellStyle name="Normál_kiadások 2008" xfId="66"/>
    <cellStyle name="Összesen" xfId="67"/>
    <cellStyle name="Currency" xfId="68"/>
    <cellStyle name="Currency [0]" xfId="69"/>
    <cellStyle name="Pénznem 2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86" sqref="H86"/>
    </sheetView>
  </sheetViews>
  <sheetFormatPr defaultColWidth="9.140625" defaultRowHeight="15" customHeight="1"/>
  <cols>
    <col min="1" max="2" width="3.7109375" style="2" customWidth="1"/>
    <col min="3" max="3" width="5.7109375" style="2" customWidth="1"/>
    <col min="4" max="5" width="8.7109375" style="2" customWidth="1"/>
    <col min="6" max="6" width="76.7109375" style="2" customWidth="1"/>
    <col min="7" max="8" width="20.7109375" style="2" customWidth="1"/>
    <col min="9" max="16384" width="9.140625" style="2" customWidth="1"/>
  </cols>
  <sheetData>
    <row r="1" spans="1:8" s="101" customFormat="1" ht="15" customHeight="1" thickBot="1">
      <c r="A1" s="244"/>
      <c r="B1" s="244"/>
      <c r="C1" s="244"/>
      <c r="D1" s="244"/>
      <c r="E1" s="244"/>
      <c r="F1" s="244"/>
      <c r="G1" s="245"/>
      <c r="H1" s="245" t="s">
        <v>220</v>
      </c>
    </row>
    <row r="2" spans="1:8" ht="15" customHeight="1">
      <c r="A2" s="631" t="s">
        <v>101</v>
      </c>
      <c r="B2" s="632"/>
      <c r="C2" s="632"/>
      <c r="D2" s="632"/>
      <c r="E2" s="632"/>
      <c r="F2" s="633"/>
      <c r="G2" s="163" t="s">
        <v>313</v>
      </c>
      <c r="H2" s="163" t="s">
        <v>313</v>
      </c>
    </row>
    <row r="3" spans="1:8" ht="15" customHeight="1">
      <c r="A3" s="634"/>
      <c r="B3" s="635"/>
      <c r="C3" s="635"/>
      <c r="D3" s="635"/>
      <c r="E3" s="635"/>
      <c r="F3" s="636"/>
      <c r="G3" s="164" t="s">
        <v>534</v>
      </c>
      <c r="H3" s="164" t="s">
        <v>535</v>
      </c>
    </row>
    <row r="4" spans="1:8" ht="15" customHeight="1" thickBot="1">
      <c r="A4" s="637"/>
      <c r="B4" s="638"/>
      <c r="C4" s="638"/>
      <c r="D4" s="638"/>
      <c r="E4" s="638"/>
      <c r="F4" s="639"/>
      <c r="G4" s="111" t="s">
        <v>183</v>
      </c>
      <c r="H4" s="111" t="s">
        <v>183</v>
      </c>
    </row>
    <row r="5" spans="1:8" ht="15" customHeight="1">
      <c r="A5" s="90" t="s">
        <v>1</v>
      </c>
      <c r="B5" s="4"/>
      <c r="C5" s="4"/>
      <c r="D5" s="4"/>
      <c r="E5" s="4"/>
      <c r="F5" s="4"/>
      <c r="G5" s="210"/>
      <c r="H5" s="210"/>
    </row>
    <row r="6" spans="1:8" ht="15" customHeight="1" thickBot="1">
      <c r="A6" s="6"/>
      <c r="B6" s="5"/>
      <c r="C6" s="5"/>
      <c r="D6" s="5"/>
      <c r="E6" s="5"/>
      <c r="F6" s="5"/>
      <c r="G6" s="211"/>
      <c r="H6" s="211"/>
    </row>
    <row r="7" spans="1:8" ht="15" customHeight="1" thickBot="1">
      <c r="A7" s="7"/>
      <c r="B7" s="8" t="s">
        <v>99</v>
      </c>
      <c r="C7" s="9"/>
      <c r="D7" s="9"/>
      <c r="E7" s="9"/>
      <c r="F7" s="9"/>
      <c r="G7" s="198">
        <f>SUM(G8+G14)</f>
        <v>1716226</v>
      </c>
      <c r="H7" s="198">
        <f>SUM(H8+H14)</f>
        <v>1762898</v>
      </c>
    </row>
    <row r="8" spans="1:8" ht="15" customHeight="1">
      <c r="A8" s="6"/>
      <c r="B8" s="5"/>
      <c r="C8" s="10" t="s">
        <v>3</v>
      </c>
      <c r="D8" s="16" t="s">
        <v>160</v>
      </c>
      <c r="E8" s="14"/>
      <c r="F8" s="14"/>
      <c r="G8" s="197">
        <f>SUM(G9+G10+G11+G12)</f>
        <v>124942</v>
      </c>
      <c r="H8" s="197">
        <f>SUM(H9+H10+H11+H12)</f>
        <v>224364</v>
      </c>
    </row>
    <row r="9" spans="1:8" ht="15" customHeight="1">
      <c r="A9" s="6"/>
      <c r="B9" s="5"/>
      <c r="C9" s="5"/>
      <c r="D9" s="11" t="s">
        <v>154</v>
      </c>
      <c r="E9" s="12" t="s">
        <v>155</v>
      </c>
      <c r="F9" s="12"/>
      <c r="G9" s="206">
        <v>12000</v>
      </c>
      <c r="H9" s="206">
        <v>12000</v>
      </c>
    </row>
    <row r="10" spans="1:8" ht="15" customHeight="1">
      <c r="A10" s="6"/>
      <c r="B10" s="5"/>
      <c r="C10" s="5"/>
      <c r="D10" s="13" t="s">
        <v>20</v>
      </c>
      <c r="E10" s="14" t="s">
        <v>156</v>
      </c>
      <c r="F10" s="12"/>
      <c r="G10" s="206">
        <v>20586</v>
      </c>
      <c r="H10" s="206">
        <v>35007</v>
      </c>
    </row>
    <row r="11" spans="1:8" ht="15" customHeight="1">
      <c r="A11" s="6"/>
      <c r="B11" s="5"/>
      <c r="C11" s="5"/>
      <c r="D11" s="13" t="s">
        <v>14</v>
      </c>
      <c r="E11" s="14" t="s">
        <v>157</v>
      </c>
      <c r="F11" s="12"/>
      <c r="G11" s="206">
        <v>37356</v>
      </c>
      <c r="H11" s="206">
        <v>53357</v>
      </c>
    </row>
    <row r="12" spans="1:8" ht="15" customHeight="1">
      <c r="A12" s="6"/>
      <c r="B12" s="5"/>
      <c r="C12" s="5"/>
      <c r="D12" s="13" t="s">
        <v>22</v>
      </c>
      <c r="E12" s="12" t="s">
        <v>158</v>
      </c>
      <c r="F12" s="12"/>
      <c r="G12" s="206">
        <v>55000</v>
      </c>
      <c r="H12" s="206">
        <v>124000</v>
      </c>
    </row>
    <row r="13" spans="1:8" ht="15" customHeight="1">
      <c r="A13" s="6"/>
      <c r="B13" s="5"/>
      <c r="C13" s="5"/>
      <c r="D13" s="13"/>
      <c r="E13" s="5"/>
      <c r="F13" s="5"/>
      <c r="G13" s="197"/>
      <c r="H13" s="197"/>
    </row>
    <row r="14" spans="1:8" ht="15" customHeight="1">
      <c r="A14" s="6"/>
      <c r="B14" s="5"/>
      <c r="C14" s="10" t="s">
        <v>7</v>
      </c>
      <c r="D14" s="16" t="s">
        <v>134</v>
      </c>
      <c r="E14" s="16"/>
      <c r="F14" s="16"/>
      <c r="G14" s="197">
        <f>SUM(G15+G19+G23)</f>
        <v>1591284</v>
      </c>
      <c r="H14" s="197">
        <f>SUM(H15+H19+H23)</f>
        <v>1538534</v>
      </c>
    </row>
    <row r="15" spans="1:8" ht="15" customHeight="1">
      <c r="A15" s="6"/>
      <c r="B15" s="5"/>
      <c r="C15" s="5"/>
      <c r="D15" s="11" t="s">
        <v>193</v>
      </c>
      <c r="E15" s="14" t="s">
        <v>102</v>
      </c>
      <c r="F15" s="14"/>
      <c r="G15" s="206">
        <f>SUM(G16:G18)</f>
        <v>1497500</v>
      </c>
      <c r="H15" s="206">
        <f>SUM(H16:H18)</f>
        <v>1502875</v>
      </c>
    </row>
    <row r="16" spans="1:8" ht="15" customHeight="1">
      <c r="A16" s="6"/>
      <c r="B16" s="5"/>
      <c r="C16" s="5"/>
      <c r="D16" s="5"/>
      <c r="E16" s="13" t="s">
        <v>194</v>
      </c>
      <c r="F16" s="12" t="s">
        <v>103</v>
      </c>
      <c r="G16" s="206">
        <v>14500</v>
      </c>
      <c r="H16" s="206">
        <v>14500</v>
      </c>
    </row>
    <row r="17" spans="1:8" ht="15" customHeight="1">
      <c r="A17" s="6"/>
      <c r="B17" s="5"/>
      <c r="C17" s="5"/>
      <c r="D17" s="5"/>
      <c r="E17" s="13" t="s">
        <v>195</v>
      </c>
      <c r="F17" s="12" t="s">
        <v>104</v>
      </c>
      <c r="G17" s="206">
        <v>1478000</v>
      </c>
      <c r="H17" s="206">
        <v>1483375</v>
      </c>
    </row>
    <row r="18" spans="1:8" ht="15" customHeight="1">
      <c r="A18" s="6"/>
      <c r="B18" s="5"/>
      <c r="C18" s="5"/>
      <c r="D18" s="5"/>
      <c r="E18" s="13" t="s">
        <v>196</v>
      </c>
      <c r="F18" s="12" t="s">
        <v>184</v>
      </c>
      <c r="G18" s="206">
        <v>5000</v>
      </c>
      <c r="H18" s="206">
        <v>5000</v>
      </c>
    </row>
    <row r="19" spans="1:8" ht="15" customHeight="1">
      <c r="A19" s="6"/>
      <c r="B19" s="5"/>
      <c r="C19" s="5"/>
      <c r="D19" s="13" t="s">
        <v>12</v>
      </c>
      <c r="E19" s="14" t="s">
        <v>105</v>
      </c>
      <c r="F19" s="12"/>
      <c r="G19" s="206">
        <f>SUM(G20:G22)</f>
        <v>11283</v>
      </c>
      <c r="H19" s="206">
        <f>SUM(H20:H22)</f>
        <v>-51342</v>
      </c>
    </row>
    <row r="20" spans="1:8" ht="15" customHeight="1">
      <c r="A20" s="6"/>
      <c r="B20" s="5"/>
      <c r="C20" s="5"/>
      <c r="D20" s="5"/>
      <c r="E20" s="13" t="s">
        <v>197</v>
      </c>
      <c r="F20" s="12" t="s">
        <v>106</v>
      </c>
      <c r="G20" s="206">
        <v>236154</v>
      </c>
      <c r="H20" s="206">
        <v>236154</v>
      </c>
    </row>
    <row r="21" spans="1:8" ht="15" customHeight="1">
      <c r="A21" s="6"/>
      <c r="B21" s="5"/>
      <c r="C21" s="5"/>
      <c r="D21" s="5"/>
      <c r="E21" s="13" t="s">
        <v>198</v>
      </c>
      <c r="F21" s="12" t="s">
        <v>161</v>
      </c>
      <c r="G21" s="206">
        <v>-324871</v>
      </c>
      <c r="H21" s="206">
        <v>-389496</v>
      </c>
    </row>
    <row r="22" spans="1:8" ht="15" customHeight="1">
      <c r="A22" s="6"/>
      <c r="B22" s="5"/>
      <c r="C22" s="5"/>
      <c r="D22" s="5"/>
      <c r="E22" s="13" t="s">
        <v>199</v>
      </c>
      <c r="F22" s="12" t="s">
        <v>107</v>
      </c>
      <c r="G22" s="206">
        <v>100000</v>
      </c>
      <c r="H22" s="206">
        <v>102000</v>
      </c>
    </row>
    <row r="23" spans="1:8" ht="15" customHeight="1">
      <c r="A23" s="6"/>
      <c r="B23" s="5"/>
      <c r="C23" s="5"/>
      <c r="D23" s="11" t="s">
        <v>25</v>
      </c>
      <c r="E23" s="14" t="s">
        <v>108</v>
      </c>
      <c r="F23" s="14"/>
      <c r="G23" s="206">
        <f>SUM(G24:G26,G27:G30)</f>
        <v>82501</v>
      </c>
      <c r="H23" s="206">
        <f>SUM(H24:H30)</f>
        <v>87001</v>
      </c>
    </row>
    <row r="24" spans="1:8" ht="15" customHeight="1">
      <c r="A24" s="6"/>
      <c r="B24" s="5"/>
      <c r="C24" s="5"/>
      <c r="D24" s="5"/>
      <c r="E24" s="13" t="s">
        <v>200</v>
      </c>
      <c r="F24" s="14" t="s">
        <v>162</v>
      </c>
      <c r="G24" s="206">
        <v>2000</v>
      </c>
      <c r="H24" s="206">
        <v>5300</v>
      </c>
    </row>
    <row r="25" spans="1:8" ht="15" customHeight="1">
      <c r="A25" s="6"/>
      <c r="B25" s="5"/>
      <c r="C25" s="5"/>
      <c r="D25" s="5"/>
      <c r="E25" s="13" t="s">
        <v>201</v>
      </c>
      <c r="F25" s="12" t="s">
        <v>109</v>
      </c>
      <c r="G25" s="206">
        <v>21598</v>
      </c>
      <c r="H25" s="206">
        <v>21598</v>
      </c>
    </row>
    <row r="26" spans="1:8" ht="15" customHeight="1">
      <c r="A26" s="6"/>
      <c r="B26" s="5"/>
      <c r="C26" s="5"/>
      <c r="D26" s="5"/>
      <c r="E26" s="13" t="s">
        <v>202</v>
      </c>
      <c r="F26" s="12" t="s">
        <v>110</v>
      </c>
      <c r="G26" s="206">
        <v>58403</v>
      </c>
      <c r="H26" s="206">
        <v>58403</v>
      </c>
    </row>
    <row r="27" spans="1:8" ht="15" customHeight="1">
      <c r="A27" s="6"/>
      <c r="B27" s="5"/>
      <c r="C27" s="5"/>
      <c r="D27" s="5"/>
      <c r="E27" s="13" t="s">
        <v>203</v>
      </c>
      <c r="F27" s="12" t="s">
        <v>111</v>
      </c>
      <c r="G27" s="206">
        <v>0</v>
      </c>
      <c r="H27" s="206">
        <v>0</v>
      </c>
    </row>
    <row r="28" spans="1:8" ht="15" customHeight="1">
      <c r="A28" s="6"/>
      <c r="B28" s="5"/>
      <c r="C28" s="5"/>
      <c r="D28" s="5"/>
      <c r="E28" s="13" t="s">
        <v>204</v>
      </c>
      <c r="F28" s="12" t="s">
        <v>248</v>
      </c>
      <c r="G28" s="206">
        <v>0</v>
      </c>
      <c r="H28" s="206">
        <v>0</v>
      </c>
    </row>
    <row r="29" spans="1:8" ht="15" customHeight="1">
      <c r="A29" s="6"/>
      <c r="B29" s="5"/>
      <c r="C29" s="5"/>
      <c r="D29" s="5"/>
      <c r="E29" s="13" t="s">
        <v>205</v>
      </c>
      <c r="F29" s="12" t="s">
        <v>113</v>
      </c>
      <c r="G29" s="206">
        <v>500</v>
      </c>
      <c r="H29" s="206">
        <v>700</v>
      </c>
    </row>
    <row r="30" spans="1:8" ht="15" customHeight="1" thickBot="1">
      <c r="A30" s="17"/>
      <c r="B30" s="18"/>
      <c r="C30" s="18"/>
      <c r="D30" s="18"/>
      <c r="E30" s="204" t="s">
        <v>247</v>
      </c>
      <c r="F30" s="21" t="s">
        <v>112</v>
      </c>
      <c r="G30" s="247">
        <v>0</v>
      </c>
      <c r="H30" s="247">
        <v>1000</v>
      </c>
    </row>
    <row r="31" spans="1:8" ht="15" customHeight="1" thickBot="1">
      <c r="A31" s="7"/>
      <c r="B31" s="19" t="s">
        <v>78</v>
      </c>
      <c r="C31" s="8" t="s">
        <v>114</v>
      </c>
      <c r="D31" s="9"/>
      <c r="E31" s="9"/>
      <c r="F31" s="9"/>
      <c r="G31" s="198">
        <f>SUM(G32)</f>
        <v>674126</v>
      </c>
      <c r="H31" s="198">
        <f>SUM(H32)</f>
        <v>909053</v>
      </c>
    </row>
    <row r="32" spans="1:8" ht="15" customHeight="1">
      <c r="A32" s="6"/>
      <c r="B32" s="5"/>
      <c r="C32" s="10" t="s">
        <v>3</v>
      </c>
      <c r="D32" s="16" t="s">
        <v>163</v>
      </c>
      <c r="E32" s="14"/>
      <c r="F32" s="14"/>
      <c r="G32" s="197">
        <f>SUM(G33+G36+G51)</f>
        <v>674126</v>
      </c>
      <c r="H32" s="197">
        <f>SUM(H33+H36+H51)</f>
        <v>909053</v>
      </c>
    </row>
    <row r="33" spans="1:8" ht="15" customHeight="1">
      <c r="A33" s="6"/>
      <c r="B33" s="5"/>
      <c r="C33" s="5"/>
      <c r="D33" s="20" t="s">
        <v>3</v>
      </c>
      <c r="E33" s="12" t="s">
        <v>164</v>
      </c>
      <c r="F33" s="91"/>
      <c r="G33" s="206">
        <v>579196</v>
      </c>
      <c r="H33" s="206">
        <v>577147</v>
      </c>
    </row>
    <row r="34" spans="1:8" ht="15" customHeight="1" hidden="1">
      <c r="A34" s="6"/>
      <c r="B34" s="5"/>
      <c r="C34" s="5"/>
      <c r="D34" s="20"/>
      <c r="E34" s="154" t="s">
        <v>249</v>
      </c>
      <c r="F34" s="12"/>
      <c r="G34" s="206"/>
      <c r="H34" s="206"/>
    </row>
    <row r="35" spans="1:8" ht="15" customHeight="1" hidden="1">
      <c r="A35" s="6"/>
      <c r="B35" s="5"/>
      <c r="C35" s="5"/>
      <c r="D35" s="20"/>
      <c r="E35" s="154" t="s">
        <v>250</v>
      </c>
      <c r="F35" s="12"/>
      <c r="G35" s="206"/>
      <c r="H35" s="206"/>
    </row>
    <row r="36" spans="1:8" ht="15" customHeight="1">
      <c r="A36" s="6"/>
      <c r="B36" s="5"/>
      <c r="C36" s="5"/>
      <c r="D36" s="20" t="s">
        <v>7</v>
      </c>
      <c r="E36" s="14" t="s">
        <v>115</v>
      </c>
      <c r="F36" s="14"/>
      <c r="G36" s="206">
        <f>SUM(G37)</f>
        <v>1142</v>
      </c>
      <c r="H36" s="206">
        <f>SUM(H37:H50)</f>
        <v>217899</v>
      </c>
    </row>
    <row r="37" spans="1:8" ht="15" customHeight="1">
      <c r="A37" s="6"/>
      <c r="B37" s="5"/>
      <c r="C37" s="5"/>
      <c r="D37" s="5"/>
      <c r="E37" s="20" t="s">
        <v>3</v>
      </c>
      <c r="F37" s="12" t="s">
        <v>116</v>
      </c>
      <c r="G37" s="206">
        <v>1142</v>
      </c>
      <c r="H37" s="206">
        <v>1142</v>
      </c>
    </row>
    <row r="38" spans="1:8" ht="15" customHeight="1">
      <c r="A38" s="6"/>
      <c r="B38" s="5"/>
      <c r="C38" s="5"/>
      <c r="D38" s="5"/>
      <c r="E38" s="20" t="s">
        <v>7</v>
      </c>
      <c r="F38" s="14" t="s">
        <v>559</v>
      </c>
      <c r="G38" s="206"/>
      <c r="H38" s="206">
        <v>42441</v>
      </c>
    </row>
    <row r="39" spans="1:8" ht="15" customHeight="1">
      <c r="A39" s="6"/>
      <c r="B39" s="5"/>
      <c r="C39" s="5"/>
      <c r="D39" s="5"/>
      <c r="E39" s="20" t="s">
        <v>38</v>
      </c>
      <c r="F39" s="14" t="s">
        <v>560</v>
      </c>
      <c r="G39" s="206"/>
      <c r="H39" s="206">
        <v>45584</v>
      </c>
    </row>
    <row r="40" spans="1:8" ht="15" customHeight="1">
      <c r="A40" s="6"/>
      <c r="B40" s="5"/>
      <c r="C40" s="5"/>
      <c r="D40" s="5"/>
      <c r="E40" s="20" t="s">
        <v>26</v>
      </c>
      <c r="F40" s="14" t="s">
        <v>561</v>
      </c>
      <c r="G40" s="206"/>
      <c r="H40" s="206">
        <v>80865</v>
      </c>
    </row>
    <row r="41" spans="1:8" ht="15" customHeight="1">
      <c r="A41" s="6"/>
      <c r="B41" s="5"/>
      <c r="C41" s="5"/>
      <c r="D41" s="5"/>
      <c r="E41" s="20" t="s">
        <v>42</v>
      </c>
      <c r="F41" s="14" t="s">
        <v>562</v>
      </c>
      <c r="G41" s="206"/>
      <c r="H41" s="206">
        <v>653</v>
      </c>
    </row>
    <row r="42" spans="1:8" ht="15" customHeight="1">
      <c r="A42" s="6"/>
      <c r="B42" s="5"/>
      <c r="C42" s="5"/>
      <c r="D42" s="5"/>
      <c r="E42" s="20" t="s">
        <v>54</v>
      </c>
      <c r="F42" s="14" t="s">
        <v>583</v>
      </c>
      <c r="G42" s="206"/>
      <c r="H42" s="206">
        <v>796</v>
      </c>
    </row>
    <row r="43" spans="1:8" ht="15" customHeight="1">
      <c r="A43" s="6"/>
      <c r="B43" s="5"/>
      <c r="C43" s="5"/>
      <c r="D43" s="5"/>
      <c r="E43" s="20" t="s">
        <v>48</v>
      </c>
      <c r="F43" s="14" t="s">
        <v>180</v>
      </c>
      <c r="G43" s="206"/>
      <c r="H43" s="206">
        <v>1558</v>
      </c>
    </row>
    <row r="44" spans="1:8" ht="15" customHeight="1">
      <c r="A44" s="6"/>
      <c r="B44" s="5"/>
      <c r="C44" s="5"/>
      <c r="D44" s="5"/>
      <c r="E44" s="20" t="s">
        <v>222</v>
      </c>
      <c r="F44" s="14" t="s">
        <v>584</v>
      </c>
      <c r="G44" s="206"/>
      <c r="H44" s="206">
        <v>268</v>
      </c>
    </row>
    <row r="45" spans="1:8" ht="15" customHeight="1">
      <c r="A45" s="6"/>
      <c r="B45" s="5"/>
      <c r="C45" s="5"/>
      <c r="D45" s="5"/>
      <c r="E45" s="20" t="s">
        <v>226</v>
      </c>
      <c r="F45" s="14" t="s">
        <v>585</v>
      </c>
      <c r="G45" s="206"/>
      <c r="H45" s="206">
        <v>28048</v>
      </c>
    </row>
    <row r="46" spans="1:8" ht="15" customHeight="1">
      <c r="A46" s="6"/>
      <c r="B46" s="5"/>
      <c r="C46" s="5"/>
      <c r="D46" s="5"/>
      <c r="E46" s="20" t="s">
        <v>238</v>
      </c>
      <c r="F46" s="14" t="s">
        <v>642</v>
      </c>
      <c r="G46" s="206"/>
      <c r="H46" s="206">
        <v>6145</v>
      </c>
    </row>
    <row r="47" spans="1:8" ht="15" customHeight="1">
      <c r="A47" s="6"/>
      <c r="B47" s="5"/>
      <c r="C47" s="5"/>
      <c r="D47" s="5"/>
      <c r="E47" s="20" t="s">
        <v>572</v>
      </c>
      <c r="F47" s="14" t="s">
        <v>631</v>
      </c>
      <c r="G47" s="206"/>
      <c r="H47" s="206">
        <v>1606</v>
      </c>
    </row>
    <row r="48" spans="1:8" ht="15" customHeight="1">
      <c r="A48" s="6"/>
      <c r="B48" s="5"/>
      <c r="C48" s="5"/>
      <c r="D48" s="5"/>
      <c r="E48" s="20" t="s">
        <v>592</v>
      </c>
      <c r="F48" s="14" t="s">
        <v>632</v>
      </c>
      <c r="G48" s="206"/>
      <c r="H48" s="206">
        <v>2348</v>
      </c>
    </row>
    <row r="49" spans="1:8" ht="15" customHeight="1">
      <c r="A49" s="6"/>
      <c r="B49" s="5"/>
      <c r="C49" s="5"/>
      <c r="D49" s="5"/>
      <c r="E49" s="20" t="s">
        <v>593</v>
      </c>
      <c r="F49" s="14" t="s">
        <v>239</v>
      </c>
      <c r="G49" s="206"/>
      <c r="H49" s="206">
        <v>1641</v>
      </c>
    </row>
    <row r="50" spans="1:8" ht="15" customHeight="1">
      <c r="A50" s="6"/>
      <c r="B50" s="5"/>
      <c r="C50" s="5"/>
      <c r="D50" s="5"/>
      <c r="E50" s="20" t="s">
        <v>594</v>
      </c>
      <c r="F50" s="14" t="s">
        <v>689</v>
      </c>
      <c r="G50" s="206"/>
      <c r="H50" s="206">
        <v>4804</v>
      </c>
    </row>
    <row r="51" spans="1:8" ht="15" customHeight="1">
      <c r="A51" s="6"/>
      <c r="B51" s="5"/>
      <c r="C51" s="5"/>
      <c r="D51" s="20" t="s">
        <v>38</v>
      </c>
      <c r="E51" s="14" t="s">
        <v>117</v>
      </c>
      <c r="F51" s="14"/>
      <c r="G51" s="206">
        <f>SUM(G52+G57)</f>
        <v>93788</v>
      </c>
      <c r="H51" s="206">
        <f>SUM(H52+H57)</f>
        <v>114007</v>
      </c>
    </row>
    <row r="52" spans="1:8" ht="15" customHeight="1">
      <c r="A52" s="6"/>
      <c r="B52" s="5"/>
      <c r="C52" s="5"/>
      <c r="D52" s="5"/>
      <c r="E52" s="20" t="s">
        <v>3</v>
      </c>
      <c r="F52" s="14" t="s">
        <v>185</v>
      </c>
      <c r="G52" s="206">
        <f>SUM(G53:G56)</f>
        <v>27045</v>
      </c>
      <c r="H52" s="206">
        <f>SUM(H53:H56)</f>
        <v>27018</v>
      </c>
    </row>
    <row r="53" spans="1:8" ht="15" customHeight="1">
      <c r="A53" s="6"/>
      <c r="B53" s="5"/>
      <c r="C53" s="5"/>
      <c r="D53" s="5"/>
      <c r="E53" s="20"/>
      <c r="F53" s="153" t="s">
        <v>251</v>
      </c>
      <c r="G53" s="206">
        <v>1545</v>
      </c>
      <c r="H53" s="206">
        <v>1522</v>
      </c>
    </row>
    <row r="54" spans="1:8" ht="15" customHeight="1">
      <c r="A54" s="6"/>
      <c r="B54" s="5"/>
      <c r="C54" s="5"/>
      <c r="D54" s="5"/>
      <c r="E54" s="20"/>
      <c r="F54" s="153" t="s">
        <v>273</v>
      </c>
      <c r="G54" s="206">
        <v>2910</v>
      </c>
      <c r="H54" s="206">
        <v>2910</v>
      </c>
    </row>
    <row r="55" spans="1:8" ht="15" customHeight="1">
      <c r="A55" s="6"/>
      <c r="B55" s="5"/>
      <c r="C55" s="5"/>
      <c r="D55" s="5"/>
      <c r="E55" s="20"/>
      <c r="F55" s="153" t="s">
        <v>275</v>
      </c>
      <c r="G55" s="206">
        <v>22270</v>
      </c>
      <c r="H55" s="206">
        <v>22270</v>
      </c>
    </row>
    <row r="56" spans="1:8" ht="15" customHeight="1">
      <c r="A56" s="6"/>
      <c r="B56" s="5"/>
      <c r="C56" s="5"/>
      <c r="D56" s="5"/>
      <c r="E56" s="20"/>
      <c r="F56" s="153" t="s">
        <v>491</v>
      </c>
      <c r="G56" s="206">
        <v>320</v>
      </c>
      <c r="H56" s="206">
        <v>316</v>
      </c>
    </row>
    <row r="57" spans="1:8" ht="15" customHeight="1">
      <c r="A57" s="6"/>
      <c r="B57" s="5"/>
      <c r="C57" s="5"/>
      <c r="D57" s="5"/>
      <c r="E57" s="20" t="s">
        <v>7</v>
      </c>
      <c r="F57" s="14" t="s">
        <v>165</v>
      </c>
      <c r="G57" s="206">
        <f>SUM(G58:G66)</f>
        <v>66743</v>
      </c>
      <c r="H57" s="206">
        <f>SUM(H58:H66)</f>
        <v>86989</v>
      </c>
    </row>
    <row r="58" spans="1:8" ht="15" customHeight="1">
      <c r="A58" s="6"/>
      <c r="B58" s="5"/>
      <c r="C58" s="5"/>
      <c r="D58" s="5"/>
      <c r="E58" s="20"/>
      <c r="F58" s="153" t="s">
        <v>252</v>
      </c>
      <c r="G58" s="206">
        <v>4155</v>
      </c>
      <c r="H58" s="206">
        <v>4155</v>
      </c>
    </row>
    <row r="59" spans="1:8" ht="15" customHeight="1">
      <c r="A59" s="6"/>
      <c r="B59" s="5"/>
      <c r="C59" s="5"/>
      <c r="D59" s="5"/>
      <c r="E59" s="20"/>
      <c r="F59" s="153" t="s">
        <v>492</v>
      </c>
      <c r="G59" s="206">
        <v>21888</v>
      </c>
      <c r="H59" s="206">
        <v>21888</v>
      </c>
    </row>
    <row r="60" spans="1:8" ht="15" customHeight="1">
      <c r="A60" s="6"/>
      <c r="B60" s="5"/>
      <c r="C60" s="5"/>
      <c r="D60" s="5"/>
      <c r="E60" s="20"/>
      <c r="F60" s="153" t="s">
        <v>253</v>
      </c>
      <c r="G60" s="206">
        <v>2552</v>
      </c>
      <c r="H60" s="206">
        <v>2552</v>
      </c>
    </row>
    <row r="61" spans="1:8" ht="15" customHeight="1">
      <c r="A61" s="6"/>
      <c r="B61" s="5"/>
      <c r="C61" s="5"/>
      <c r="D61" s="5"/>
      <c r="E61" s="20"/>
      <c r="F61" s="153" t="s">
        <v>254</v>
      </c>
      <c r="G61" s="206">
        <v>26082</v>
      </c>
      <c r="H61" s="206">
        <v>26082</v>
      </c>
    </row>
    <row r="62" spans="1:8" ht="15" customHeight="1">
      <c r="A62" s="6"/>
      <c r="B62" s="5"/>
      <c r="C62" s="5"/>
      <c r="D62" s="5"/>
      <c r="E62" s="20"/>
      <c r="F62" s="153" t="s">
        <v>255</v>
      </c>
      <c r="G62" s="206">
        <v>3600</v>
      </c>
      <c r="H62" s="206">
        <v>3600</v>
      </c>
    </row>
    <row r="63" spans="1:8" ht="15" customHeight="1">
      <c r="A63" s="6"/>
      <c r="B63" s="5"/>
      <c r="C63" s="5"/>
      <c r="D63" s="5"/>
      <c r="E63" s="20"/>
      <c r="F63" s="239" t="s">
        <v>256</v>
      </c>
      <c r="G63" s="206">
        <v>4050</v>
      </c>
      <c r="H63" s="206">
        <v>4050</v>
      </c>
    </row>
    <row r="64" spans="1:8" ht="15" customHeight="1">
      <c r="A64" s="6"/>
      <c r="B64" s="5"/>
      <c r="C64" s="5"/>
      <c r="D64" s="5"/>
      <c r="E64" s="20"/>
      <c r="F64" s="240" t="s">
        <v>258</v>
      </c>
      <c r="G64" s="206">
        <v>200</v>
      </c>
      <c r="H64" s="206">
        <v>200</v>
      </c>
    </row>
    <row r="65" spans="1:8" ht="15" customHeight="1">
      <c r="A65" s="6"/>
      <c r="B65" s="5"/>
      <c r="C65" s="5"/>
      <c r="D65" s="5"/>
      <c r="E65" s="20"/>
      <c r="F65" s="154" t="s">
        <v>643</v>
      </c>
      <c r="G65" s="249">
        <v>4000</v>
      </c>
      <c r="H65" s="249">
        <v>24190</v>
      </c>
    </row>
    <row r="66" spans="1:8" ht="15" customHeight="1" thickBot="1">
      <c r="A66" s="17"/>
      <c r="B66" s="18"/>
      <c r="C66" s="18"/>
      <c r="D66" s="18"/>
      <c r="E66" s="168"/>
      <c r="F66" s="204" t="s">
        <v>274</v>
      </c>
      <c r="G66" s="247">
        <v>216</v>
      </c>
      <c r="H66" s="247">
        <v>272</v>
      </c>
    </row>
    <row r="67" spans="1:8" ht="15" customHeight="1" thickBot="1">
      <c r="A67" s="7"/>
      <c r="B67" s="19" t="s">
        <v>82</v>
      </c>
      <c r="C67" s="8" t="s">
        <v>118</v>
      </c>
      <c r="D67" s="9"/>
      <c r="E67" s="9"/>
      <c r="F67" s="9"/>
      <c r="G67" s="198">
        <f>SUM(G68+G76+G72)</f>
        <v>12189</v>
      </c>
      <c r="H67" s="198">
        <f>SUM(H68+H76+H72)</f>
        <v>20790</v>
      </c>
    </row>
    <row r="68" spans="1:8" ht="15" customHeight="1">
      <c r="A68" s="6"/>
      <c r="B68" s="5"/>
      <c r="C68" s="10" t="s">
        <v>119</v>
      </c>
      <c r="D68" s="16" t="s">
        <v>120</v>
      </c>
      <c r="E68" s="14"/>
      <c r="F68" s="14"/>
      <c r="G68" s="197">
        <f>SUM(G69+G70+G71)</f>
        <v>0</v>
      </c>
      <c r="H68" s="197">
        <f>SUM(H69+H70+H71)</f>
        <v>8601</v>
      </c>
    </row>
    <row r="69" spans="1:8" ht="15" customHeight="1">
      <c r="A69" s="6"/>
      <c r="B69" s="5"/>
      <c r="C69" s="5"/>
      <c r="D69" s="20" t="s">
        <v>3</v>
      </c>
      <c r="E69" s="12" t="s">
        <v>206</v>
      </c>
      <c r="F69" s="12"/>
      <c r="G69" s="206">
        <v>0</v>
      </c>
      <c r="H69" s="206">
        <v>0</v>
      </c>
    </row>
    <row r="70" spans="1:8" ht="15" customHeight="1">
      <c r="A70" s="6"/>
      <c r="B70" s="5"/>
      <c r="C70" s="5"/>
      <c r="D70" s="20" t="s">
        <v>7</v>
      </c>
      <c r="E70" s="12" t="s">
        <v>186</v>
      </c>
      <c r="F70" s="12"/>
      <c r="G70" s="206">
        <v>0</v>
      </c>
      <c r="H70" s="206">
        <v>8601</v>
      </c>
    </row>
    <row r="71" spans="1:8" ht="15" customHeight="1">
      <c r="A71" s="6"/>
      <c r="B71" s="5"/>
      <c r="C71" s="5"/>
      <c r="D71" s="20" t="s">
        <v>38</v>
      </c>
      <c r="E71" s="12" t="s">
        <v>178</v>
      </c>
      <c r="F71" s="12"/>
      <c r="G71" s="206">
        <v>0</v>
      </c>
      <c r="H71" s="206">
        <v>0</v>
      </c>
    </row>
    <row r="72" spans="1:8" ht="15" customHeight="1">
      <c r="A72" s="6"/>
      <c r="B72" s="5"/>
      <c r="C72" s="10" t="s">
        <v>7</v>
      </c>
      <c r="D72" s="16" t="s">
        <v>121</v>
      </c>
      <c r="E72" s="12"/>
      <c r="F72" s="12"/>
      <c r="G72" s="197">
        <f>SUM(G73:G75)</f>
        <v>11860</v>
      </c>
      <c r="H72" s="197">
        <f>SUM(H73:H75)</f>
        <v>11860</v>
      </c>
    </row>
    <row r="73" spans="1:8" ht="15" customHeight="1">
      <c r="A73" s="6"/>
      <c r="B73" s="5"/>
      <c r="C73" s="5"/>
      <c r="D73" s="87" t="s">
        <v>3</v>
      </c>
      <c r="E73" s="12" t="s">
        <v>166</v>
      </c>
      <c r="F73" s="12"/>
      <c r="G73" s="206">
        <v>11680</v>
      </c>
      <c r="H73" s="206">
        <v>11680</v>
      </c>
    </row>
    <row r="74" spans="1:8" ht="15" customHeight="1">
      <c r="A74" s="6"/>
      <c r="B74" s="5"/>
      <c r="C74" s="5"/>
      <c r="D74" s="20" t="s">
        <v>7</v>
      </c>
      <c r="E74" s="12" t="s">
        <v>167</v>
      </c>
      <c r="F74" s="12"/>
      <c r="G74" s="206">
        <v>0</v>
      </c>
      <c r="H74" s="206">
        <v>0</v>
      </c>
    </row>
    <row r="75" spans="1:8" ht="15" customHeight="1">
      <c r="A75" s="6"/>
      <c r="B75" s="5"/>
      <c r="C75" s="5"/>
      <c r="D75" s="20" t="s">
        <v>38</v>
      </c>
      <c r="E75" s="12" t="s">
        <v>168</v>
      </c>
      <c r="F75" s="12"/>
      <c r="G75" s="206">
        <v>180</v>
      </c>
      <c r="H75" s="206">
        <v>180</v>
      </c>
    </row>
    <row r="76" spans="1:8" ht="15" customHeight="1">
      <c r="A76" s="6"/>
      <c r="B76" s="5"/>
      <c r="C76" s="10" t="s">
        <v>38</v>
      </c>
      <c r="D76" s="16" t="s">
        <v>122</v>
      </c>
      <c r="E76" s="12"/>
      <c r="F76" s="12"/>
      <c r="G76" s="197">
        <f>SUM(G77:G77)</f>
        <v>329</v>
      </c>
      <c r="H76" s="197">
        <f>SUM(H77:H77)</f>
        <v>329</v>
      </c>
    </row>
    <row r="77" spans="1:8" ht="15" customHeight="1" thickBot="1">
      <c r="A77" s="6"/>
      <c r="B77" s="5"/>
      <c r="C77" s="10"/>
      <c r="D77" s="20" t="s">
        <v>3</v>
      </c>
      <c r="E77" s="12" t="s">
        <v>257</v>
      </c>
      <c r="F77" s="12"/>
      <c r="G77" s="206">
        <v>329</v>
      </c>
      <c r="H77" s="206">
        <v>329</v>
      </c>
    </row>
    <row r="78" spans="1:8" ht="15" customHeight="1" thickBot="1">
      <c r="A78" s="7"/>
      <c r="B78" s="19" t="s">
        <v>84</v>
      </c>
      <c r="C78" s="8" t="s">
        <v>214</v>
      </c>
      <c r="D78" s="9"/>
      <c r="E78" s="9"/>
      <c r="F78" s="9"/>
      <c r="G78" s="198">
        <f>SUM(G79+G97)</f>
        <v>474773</v>
      </c>
      <c r="H78" s="198">
        <f>SUM(H79+H97)</f>
        <v>1016181</v>
      </c>
    </row>
    <row r="79" spans="1:8" ht="15" customHeight="1">
      <c r="A79" s="6"/>
      <c r="B79" s="5"/>
      <c r="C79" s="10" t="s">
        <v>3</v>
      </c>
      <c r="D79" s="16" t="s">
        <v>213</v>
      </c>
      <c r="E79" s="153"/>
      <c r="F79" s="14"/>
      <c r="G79" s="197">
        <f>SUM(G80:G89)</f>
        <v>350241</v>
      </c>
      <c r="H79" s="197">
        <f>SUM(H80:H94)</f>
        <v>158482</v>
      </c>
    </row>
    <row r="80" spans="1:8" ht="15" customHeight="1">
      <c r="A80" s="6"/>
      <c r="B80" s="5"/>
      <c r="C80" s="5"/>
      <c r="D80" s="20" t="s">
        <v>3</v>
      </c>
      <c r="E80" s="12" t="s">
        <v>495</v>
      </c>
      <c r="F80" s="12"/>
      <c r="G80" s="206">
        <v>1533</v>
      </c>
      <c r="H80" s="206">
        <v>1616</v>
      </c>
    </row>
    <row r="81" spans="1:8" ht="15" customHeight="1">
      <c r="A81" s="6"/>
      <c r="B81" s="5"/>
      <c r="C81" s="5"/>
      <c r="D81" s="20" t="s">
        <v>7</v>
      </c>
      <c r="E81" s="12" t="s">
        <v>496</v>
      </c>
      <c r="F81" s="12"/>
      <c r="G81" s="206">
        <v>37197</v>
      </c>
      <c r="H81" s="206">
        <v>45394</v>
      </c>
    </row>
    <row r="82" spans="1:8" ht="15" customHeight="1">
      <c r="A82" s="6"/>
      <c r="B82" s="5"/>
      <c r="C82" s="5"/>
      <c r="D82" s="20" t="s">
        <v>38</v>
      </c>
      <c r="E82" s="12" t="s">
        <v>497</v>
      </c>
      <c r="F82" s="12"/>
      <c r="G82" s="206">
        <v>2937</v>
      </c>
      <c r="H82" s="206">
        <v>2937</v>
      </c>
    </row>
    <row r="83" spans="1:8" ht="15" customHeight="1">
      <c r="A83" s="6"/>
      <c r="B83" s="5"/>
      <c r="C83" s="5"/>
      <c r="D83" s="20" t="s">
        <v>26</v>
      </c>
      <c r="E83" s="12" t="s">
        <v>506</v>
      </c>
      <c r="F83" s="91"/>
      <c r="G83" s="206">
        <v>4562</v>
      </c>
      <c r="H83" s="206">
        <v>4562</v>
      </c>
    </row>
    <row r="84" spans="1:8" ht="15" customHeight="1">
      <c r="A84" s="6"/>
      <c r="B84" s="5"/>
      <c r="C84" s="5"/>
      <c r="D84" s="20" t="s">
        <v>42</v>
      </c>
      <c r="E84" s="12" t="s">
        <v>498</v>
      </c>
      <c r="F84" s="91"/>
      <c r="G84" s="206">
        <v>45168</v>
      </c>
      <c r="H84" s="206">
        <v>6000</v>
      </c>
    </row>
    <row r="85" spans="1:8" ht="15" customHeight="1">
      <c r="A85" s="6"/>
      <c r="B85" s="5"/>
      <c r="C85" s="5"/>
      <c r="D85" s="20" t="s">
        <v>54</v>
      </c>
      <c r="E85" s="14" t="s">
        <v>494</v>
      </c>
      <c r="F85" s="14"/>
      <c r="G85" s="206">
        <v>67717</v>
      </c>
      <c r="H85" s="206">
        <v>7188</v>
      </c>
    </row>
    <row r="86" spans="1:8" ht="15" customHeight="1">
      <c r="A86" s="6"/>
      <c r="B86" s="5"/>
      <c r="C86" s="5"/>
      <c r="D86" s="20" t="s">
        <v>48</v>
      </c>
      <c r="E86" s="14" t="s">
        <v>513</v>
      </c>
      <c r="F86" s="14"/>
      <c r="G86" s="206">
        <v>8000</v>
      </c>
      <c r="H86" s="206">
        <v>8000</v>
      </c>
    </row>
    <row r="87" spans="1:8" ht="15" customHeight="1">
      <c r="A87" s="6"/>
      <c r="B87" s="5"/>
      <c r="C87" s="5"/>
      <c r="D87" s="20" t="s">
        <v>222</v>
      </c>
      <c r="E87" s="14" t="s">
        <v>499</v>
      </c>
      <c r="F87" s="14"/>
      <c r="G87" s="206">
        <v>81000</v>
      </c>
      <c r="H87" s="206">
        <v>0</v>
      </c>
    </row>
    <row r="88" spans="1:8" ht="15" customHeight="1">
      <c r="A88" s="6"/>
      <c r="B88" s="5"/>
      <c r="C88" s="5"/>
      <c r="D88" s="20" t="s">
        <v>226</v>
      </c>
      <c r="E88" s="14" t="s">
        <v>500</v>
      </c>
      <c r="F88" s="14"/>
      <c r="G88" s="206">
        <v>102000</v>
      </c>
      <c r="H88" s="206">
        <v>0</v>
      </c>
    </row>
    <row r="89" spans="1:8" ht="15" customHeight="1">
      <c r="A89" s="6"/>
      <c r="B89" s="5"/>
      <c r="C89" s="5"/>
      <c r="D89" s="20" t="s">
        <v>238</v>
      </c>
      <c r="E89" s="14" t="s">
        <v>501</v>
      </c>
      <c r="F89" s="14"/>
      <c r="G89" s="206">
        <v>127</v>
      </c>
      <c r="H89" s="206">
        <v>430</v>
      </c>
    </row>
    <row r="90" spans="1:8" ht="15" customHeight="1">
      <c r="A90" s="6"/>
      <c r="B90" s="5"/>
      <c r="C90" s="5"/>
      <c r="D90" s="20" t="s">
        <v>572</v>
      </c>
      <c r="E90" s="14" t="s">
        <v>573</v>
      </c>
      <c r="F90" s="14"/>
      <c r="G90" s="206"/>
      <c r="H90" s="206">
        <v>7650</v>
      </c>
    </row>
    <row r="91" spans="1:8" ht="15" customHeight="1">
      <c r="A91" s="6"/>
      <c r="B91" s="5"/>
      <c r="C91" s="5"/>
      <c r="D91" s="20" t="s">
        <v>592</v>
      </c>
      <c r="E91" s="14" t="s">
        <v>595</v>
      </c>
      <c r="F91" s="14"/>
      <c r="G91" s="206"/>
      <c r="H91" s="206">
        <v>2300</v>
      </c>
    </row>
    <row r="92" spans="1:8" ht="15" customHeight="1">
      <c r="A92" s="6"/>
      <c r="B92" s="5"/>
      <c r="C92" s="5"/>
      <c r="D92" s="20" t="s">
        <v>593</v>
      </c>
      <c r="E92" s="14" t="s">
        <v>596</v>
      </c>
      <c r="F92" s="14"/>
      <c r="G92" s="206"/>
      <c r="H92" s="206">
        <v>2366</v>
      </c>
    </row>
    <row r="93" spans="1:8" ht="15" customHeight="1">
      <c r="A93" s="6"/>
      <c r="B93" s="5"/>
      <c r="C93" s="5"/>
      <c r="D93" s="20" t="s">
        <v>594</v>
      </c>
      <c r="E93" s="14" t="s">
        <v>597</v>
      </c>
      <c r="F93" s="14"/>
      <c r="G93" s="206"/>
      <c r="H93" s="206">
        <v>200</v>
      </c>
    </row>
    <row r="94" spans="1:8" ht="15" customHeight="1">
      <c r="A94" s="6"/>
      <c r="B94" s="5"/>
      <c r="C94" s="5"/>
      <c r="D94" s="20" t="s">
        <v>630</v>
      </c>
      <c r="E94" s="12" t="s">
        <v>598</v>
      </c>
      <c r="F94" s="14"/>
      <c r="G94" s="206"/>
      <c r="H94" s="206">
        <f>SUM(H95:H96)</f>
        <v>69839</v>
      </c>
    </row>
    <row r="95" spans="1:8" ht="15" customHeight="1">
      <c r="A95" s="6"/>
      <c r="B95" s="5"/>
      <c r="C95" s="5"/>
      <c r="D95" s="584"/>
      <c r="E95" s="585" t="s">
        <v>11</v>
      </c>
      <c r="F95" s="91" t="s">
        <v>602</v>
      </c>
      <c r="G95" s="206"/>
      <c r="H95" s="206">
        <v>17819</v>
      </c>
    </row>
    <row r="96" spans="1:8" ht="15" customHeight="1">
      <c r="A96" s="6"/>
      <c r="B96" s="5"/>
      <c r="C96" s="5"/>
      <c r="D96" s="584"/>
      <c r="E96" s="585" t="s">
        <v>11</v>
      </c>
      <c r="F96" s="14" t="s">
        <v>633</v>
      </c>
      <c r="G96" s="206"/>
      <c r="H96" s="206">
        <v>52020</v>
      </c>
    </row>
    <row r="97" spans="1:8" ht="15" customHeight="1">
      <c r="A97" s="6"/>
      <c r="B97" s="5"/>
      <c r="C97" s="10" t="s">
        <v>7</v>
      </c>
      <c r="D97" s="16" t="s">
        <v>215</v>
      </c>
      <c r="E97" s="153"/>
      <c r="F97" s="14"/>
      <c r="G97" s="197">
        <f>SUM(G98:G99)</f>
        <v>124532</v>
      </c>
      <c r="H97" s="197">
        <f>SUM(H98+H99+H105)</f>
        <v>857699</v>
      </c>
    </row>
    <row r="98" spans="1:8" ht="15" customHeight="1">
      <c r="A98" s="6"/>
      <c r="B98" s="5"/>
      <c r="C98" s="5"/>
      <c r="D98" s="584" t="s">
        <v>9</v>
      </c>
      <c r="E98" s="12" t="s">
        <v>493</v>
      </c>
      <c r="F98" s="91"/>
      <c r="G98" s="206">
        <v>30592</v>
      </c>
      <c r="H98" s="206">
        <v>0</v>
      </c>
    </row>
    <row r="99" spans="1:8" ht="15" customHeight="1">
      <c r="A99" s="6"/>
      <c r="B99" s="5"/>
      <c r="C99" s="5"/>
      <c r="D99" s="584" t="s">
        <v>12</v>
      </c>
      <c r="E99" s="12" t="s">
        <v>598</v>
      </c>
      <c r="F99" s="91"/>
      <c r="G99" s="206">
        <f>SUM(G100:G104)</f>
        <v>93940</v>
      </c>
      <c r="H99" s="206">
        <f>SUM(H100:H104)</f>
        <v>849299</v>
      </c>
    </row>
    <row r="100" spans="1:8" ht="15" customHeight="1">
      <c r="A100" s="6"/>
      <c r="B100" s="5"/>
      <c r="C100" s="5"/>
      <c r="D100" s="584"/>
      <c r="E100" s="585" t="s">
        <v>11</v>
      </c>
      <c r="F100" s="12" t="s">
        <v>600</v>
      </c>
      <c r="G100" s="206">
        <v>93940</v>
      </c>
      <c r="H100" s="206">
        <v>93940</v>
      </c>
    </row>
    <row r="101" spans="1:8" ht="15" customHeight="1">
      <c r="A101" s="6"/>
      <c r="B101" s="5"/>
      <c r="C101" s="5"/>
      <c r="D101" s="584"/>
      <c r="E101" s="585" t="s">
        <v>11</v>
      </c>
      <c r="F101" s="586" t="s">
        <v>601</v>
      </c>
      <c r="G101" s="206"/>
      <c r="H101" s="206">
        <v>690617</v>
      </c>
    </row>
    <row r="102" spans="1:8" ht="15" customHeight="1">
      <c r="A102" s="6"/>
      <c r="B102" s="5"/>
      <c r="C102" s="5"/>
      <c r="D102" s="584"/>
      <c r="E102" s="597" t="s">
        <v>11</v>
      </c>
      <c r="F102" s="598" t="s">
        <v>599</v>
      </c>
      <c r="G102" s="249"/>
      <c r="H102" s="599">
        <v>10532</v>
      </c>
    </row>
    <row r="103" spans="1:8" ht="15" customHeight="1">
      <c r="A103" s="6"/>
      <c r="B103" s="5"/>
      <c r="C103" s="5"/>
      <c r="D103" s="584"/>
      <c r="E103" s="597" t="s">
        <v>11</v>
      </c>
      <c r="F103" s="598" t="s">
        <v>634</v>
      </c>
      <c r="G103" s="249"/>
      <c r="H103" s="599">
        <v>49990</v>
      </c>
    </row>
    <row r="104" spans="1:8" ht="15" customHeight="1">
      <c r="A104" s="6"/>
      <c r="B104" s="5"/>
      <c r="C104" s="5"/>
      <c r="D104" s="584"/>
      <c r="E104" s="585" t="s">
        <v>11</v>
      </c>
      <c r="F104" s="91" t="s">
        <v>633</v>
      </c>
      <c r="G104" s="249"/>
      <c r="H104" s="249">
        <v>4220</v>
      </c>
    </row>
    <row r="105" spans="1:8" ht="15" customHeight="1" thickBot="1">
      <c r="A105" s="17"/>
      <c r="B105" s="18"/>
      <c r="C105" s="18"/>
      <c r="D105" s="587" t="s">
        <v>25</v>
      </c>
      <c r="E105" s="619" t="s">
        <v>690</v>
      </c>
      <c r="F105" s="18"/>
      <c r="G105" s="247"/>
      <c r="H105" s="247">
        <v>8400</v>
      </c>
    </row>
    <row r="106" spans="1:8" ht="15" customHeight="1" thickBot="1">
      <c r="A106" s="7"/>
      <c r="B106" s="19" t="s">
        <v>85</v>
      </c>
      <c r="C106" s="8" t="s">
        <v>208</v>
      </c>
      <c r="D106" s="9"/>
      <c r="E106" s="9"/>
      <c r="F106" s="9"/>
      <c r="G106" s="198">
        <f>SUM(G107+G109)</f>
        <v>0</v>
      </c>
      <c r="H106" s="198">
        <f>SUM(H107+H109)</f>
        <v>0</v>
      </c>
    </row>
    <row r="107" spans="1:8" s="117" customFormat="1" ht="15" customHeight="1">
      <c r="A107" s="195"/>
      <c r="B107" s="196"/>
      <c r="C107" s="196" t="s">
        <v>3</v>
      </c>
      <c r="D107" s="170" t="s">
        <v>159</v>
      </c>
      <c r="E107" s="170"/>
      <c r="F107" s="171"/>
      <c r="G107" s="197">
        <v>0</v>
      </c>
      <c r="H107" s="197">
        <v>0</v>
      </c>
    </row>
    <row r="108" spans="1:8" s="117" customFormat="1" ht="15" customHeight="1">
      <c r="A108" s="116"/>
      <c r="B108" s="85"/>
      <c r="C108" s="85"/>
      <c r="D108" s="169"/>
      <c r="E108" s="169"/>
      <c r="F108" s="169"/>
      <c r="G108" s="206"/>
      <c r="H108" s="206"/>
    </row>
    <row r="109" spans="1:8" ht="15" customHeight="1">
      <c r="A109" s="6"/>
      <c r="B109" s="5"/>
      <c r="C109" s="10" t="s">
        <v>7</v>
      </c>
      <c r="D109" s="16" t="s">
        <v>124</v>
      </c>
      <c r="E109" s="14"/>
      <c r="F109" s="14"/>
      <c r="G109" s="197">
        <f>SUM(G110:G110)</f>
        <v>0</v>
      </c>
      <c r="H109" s="197">
        <f>SUM(H110:H110)</f>
        <v>0</v>
      </c>
    </row>
    <row r="110" spans="1:8" ht="15" customHeight="1">
      <c r="A110" s="6"/>
      <c r="B110" s="5"/>
      <c r="C110" s="5"/>
      <c r="D110" s="20" t="s">
        <v>3</v>
      </c>
      <c r="E110" s="12" t="s">
        <v>260</v>
      </c>
      <c r="F110" s="12"/>
      <c r="G110" s="206">
        <v>0</v>
      </c>
      <c r="H110" s="206">
        <v>0</v>
      </c>
    </row>
    <row r="111" spans="1:8" ht="15" customHeight="1" thickBot="1">
      <c r="A111" s="17"/>
      <c r="B111" s="18"/>
      <c r="C111" s="18"/>
      <c r="D111" s="168"/>
      <c r="E111" s="18"/>
      <c r="F111" s="18"/>
      <c r="G111" s="205"/>
      <c r="H111" s="205"/>
    </row>
    <row r="112" spans="1:8" ht="26.25" customHeight="1" thickBot="1">
      <c r="A112" s="7"/>
      <c r="B112" s="19" t="s">
        <v>87</v>
      </c>
      <c r="C112" s="629" t="s">
        <v>263</v>
      </c>
      <c r="D112" s="629"/>
      <c r="E112" s="629"/>
      <c r="F112" s="630"/>
      <c r="G112" s="198">
        <f>SUM(G113:G114)</f>
        <v>3800</v>
      </c>
      <c r="H112" s="198">
        <f>SUM(H113:H114)</f>
        <v>3800</v>
      </c>
    </row>
    <row r="113" spans="1:8" ht="15" customHeight="1">
      <c r="A113" s="6"/>
      <c r="B113" s="5"/>
      <c r="C113" s="20" t="s">
        <v>3</v>
      </c>
      <c r="D113" s="201" t="s">
        <v>125</v>
      </c>
      <c r="E113" s="14"/>
      <c r="F113" s="14"/>
      <c r="G113" s="248">
        <v>3800</v>
      </c>
      <c r="H113" s="248">
        <v>3800</v>
      </c>
    </row>
    <row r="114" spans="1:8" ht="15" customHeight="1">
      <c r="A114" s="6"/>
      <c r="B114" s="5"/>
      <c r="C114" s="20" t="s">
        <v>7</v>
      </c>
      <c r="D114" s="12" t="s">
        <v>261</v>
      </c>
      <c r="E114" s="12"/>
      <c r="F114" s="12"/>
      <c r="G114" s="249">
        <v>0</v>
      </c>
      <c r="H114" s="249">
        <v>0</v>
      </c>
    </row>
    <row r="115" spans="1:8" ht="15" customHeight="1" thickBot="1">
      <c r="A115" s="6"/>
      <c r="B115" s="5"/>
      <c r="C115" s="20"/>
      <c r="D115" s="18"/>
      <c r="E115" s="5"/>
      <c r="F115" s="5"/>
      <c r="G115" s="247"/>
      <c r="H115" s="247"/>
    </row>
    <row r="116" spans="1:8" ht="15" customHeight="1" thickBot="1">
      <c r="A116" s="7"/>
      <c r="B116" s="19" t="s">
        <v>96</v>
      </c>
      <c r="C116" s="629" t="s">
        <v>170</v>
      </c>
      <c r="D116" s="629"/>
      <c r="E116" s="629"/>
      <c r="F116" s="630"/>
      <c r="G116" s="198">
        <f>SUM(G117:G118)</f>
        <v>369263</v>
      </c>
      <c r="H116" s="198">
        <f>SUM(H117:H118)</f>
        <v>201872</v>
      </c>
    </row>
    <row r="117" spans="1:8" ht="15" customHeight="1">
      <c r="A117" s="6"/>
      <c r="B117" s="5"/>
      <c r="C117" s="20" t="s">
        <v>3</v>
      </c>
      <c r="D117" s="14" t="s">
        <v>126</v>
      </c>
      <c r="E117" s="14"/>
      <c r="F117" s="14"/>
      <c r="G117" s="206">
        <v>369263</v>
      </c>
      <c r="H117" s="206">
        <v>201872</v>
      </c>
    </row>
    <row r="118" spans="1:8" ht="15" customHeight="1">
      <c r="A118" s="6"/>
      <c r="B118" s="5"/>
      <c r="C118" s="20" t="s">
        <v>7</v>
      </c>
      <c r="D118" s="12" t="s">
        <v>127</v>
      </c>
      <c r="E118" s="12"/>
      <c r="F118" s="12"/>
      <c r="G118" s="206">
        <v>0</v>
      </c>
      <c r="H118" s="206">
        <v>0</v>
      </c>
    </row>
    <row r="119" spans="1:8" ht="15" customHeight="1" thickBot="1">
      <c r="A119" s="6"/>
      <c r="B119" s="5"/>
      <c r="C119" s="5"/>
      <c r="D119" s="5"/>
      <c r="E119" s="5"/>
      <c r="F119" s="5"/>
      <c r="G119" s="206"/>
      <c r="H119" s="206"/>
    </row>
    <row r="120" spans="1:8" s="117" customFormat="1" ht="15" customHeight="1" thickBot="1">
      <c r="A120" s="23"/>
      <c r="B120" s="19" t="s">
        <v>209</v>
      </c>
      <c r="C120" s="629" t="s">
        <v>128</v>
      </c>
      <c r="D120" s="629"/>
      <c r="E120" s="629"/>
      <c r="F120" s="630"/>
      <c r="G120" s="198">
        <f>SUM(G121)</f>
        <v>1131644</v>
      </c>
      <c r="H120" s="198">
        <f>SUM(H121)</f>
        <v>1416996</v>
      </c>
    </row>
    <row r="121" spans="1:8" s="117" customFormat="1" ht="15" customHeight="1">
      <c r="A121" s="118"/>
      <c r="B121" s="22"/>
      <c r="C121" s="10" t="s">
        <v>3</v>
      </c>
      <c r="D121" s="16" t="s">
        <v>129</v>
      </c>
      <c r="E121" s="16"/>
      <c r="F121" s="16"/>
      <c r="G121" s="197">
        <f>SUM(G122:G124)</f>
        <v>1131644</v>
      </c>
      <c r="H121" s="197">
        <f>SUM(H122:H125)</f>
        <v>1416996</v>
      </c>
    </row>
    <row r="122" spans="1:8" ht="15" customHeight="1">
      <c r="A122" s="6"/>
      <c r="B122" s="5"/>
      <c r="C122" s="5"/>
      <c r="D122" s="13" t="s">
        <v>18</v>
      </c>
      <c r="E122" s="14" t="s">
        <v>514</v>
      </c>
      <c r="F122" s="14"/>
      <c r="G122" s="206">
        <v>250647</v>
      </c>
      <c r="H122" s="206">
        <v>295508</v>
      </c>
    </row>
    <row r="123" spans="1:8" ht="15" customHeight="1">
      <c r="A123" s="6"/>
      <c r="B123" s="5"/>
      <c r="C123" s="5"/>
      <c r="D123" s="13" t="s">
        <v>20</v>
      </c>
      <c r="E123" s="12" t="s">
        <v>515</v>
      </c>
      <c r="F123" s="12"/>
      <c r="G123" s="206">
        <v>865997</v>
      </c>
      <c r="H123" s="206">
        <v>978561</v>
      </c>
    </row>
    <row r="124" spans="1:8" ht="15" customHeight="1">
      <c r="A124" s="6"/>
      <c r="B124" s="5"/>
      <c r="C124" s="5"/>
      <c r="D124" s="11" t="s">
        <v>14</v>
      </c>
      <c r="E124" s="14" t="s">
        <v>171</v>
      </c>
      <c r="F124" s="91"/>
      <c r="G124" s="206">
        <v>15000</v>
      </c>
      <c r="H124" s="206">
        <v>41353</v>
      </c>
    </row>
    <row r="125" spans="1:8" ht="15" customHeight="1">
      <c r="A125" s="6"/>
      <c r="B125" s="5"/>
      <c r="C125" s="5"/>
      <c r="D125" s="11" t="s">
        <v>22</v>
      </c>
      <c r="E125" s="14" t="s">
        <v>540</v>
      </c>
      <c r="F125" s="91"/>
      <c r="G125" s="249"/>
      <c r="H125" s="249">
        <v>101574</v>
      </c>
    </row>
    <row r="126" spans="1:8" ht="15" customHeight="1" thickBot="1">
      <c r="A126" s="17"/>
      <c r="B126" s="18"/>
      <c r="C126" s="18"/>
      <c r="D126" s="251"/>
      <c r="E126" s="18"/>
      <c r="F126" s="18"/>
      <c r="G126" s="247"/>
      <c r="H126" s="247"/>
    </row>
    <row r="127" spans="1:8" ht="15" customHeight="1" thickBot="1">
      <c r="A127" s="640" t="s">
        <v>262</v>
      </c>
      <c r="B127" s="641"/>
      <c r="C127" s="641"/>
      <c r="D127" s="641"/>
      <c r="E127" s="641"/>
      <c r="F127" s="642"/>
      <c r="G127" s="198">
        <f>SUM(G129+G132+G135+G139)</f>
        <v>1214</v>
      </c>
      <c r="H127" s="198">
        <f>SUM(H129+H132+H135+H139)</f>
        <v>1214</v>
      </c>
    </row>
    <row r="128" spans="1:8" ht="15" customHeight="1">
      <c r="A128" s="6"/>
      <c r="B128" s="22"/>
      <c r="C128" s="5"/>
      <c r="D128" s="5"/>
      <c r="E128" s="5"/>
      <c r="F128" s="5"/>
      <c r="G128" s="197"/>
      <c r="H128" s="197"/>
    </row>
    <row r="129" spans="1:8" s="117" customFormat="1" ht="15" customHeight="1">
      <c r="A129" s="118"/>
      <c r="B129" s="10" t="s">
        <v>0</v>
      </c>
      <c r="C129" s="16" t="s">
        <v>131</v>
      </c>
      <c r="D129" s="16"/>
      <c r="E129" s="16"/>
      <c r="F129" s="16"/>
      <c r="G129" s="197">
        <f>SUM(G130)</f>
        <v>0</v>
      </c>
      <c r="H129" s="197">
        <f>SUM(H130)</f>
        <v>0</v>
      </c>
    </row>
    <row r="130" spans="1:8" ht="15" customHeight="1">
      <c r="A130" s="6"/>
      <c r="B130" s="5"/>
      <c r="C130" s="20" t="s">
        <v>3</v>
      </c>
      <c r="D130" s="12" t="s">
        <v>100</v>
      </c>
      <c r="E130" s="12"/>
      <c r="F130" s="12"/>
      <c r="G130" s="206"/>
      <c r="H130" s="206"/>
    </row>
    <row r="131" spans="1:8" ht="15" customHeight="1">
      <c r="A131" s="6"/>
      <c r="B131" s="5"/>
      <c r="C131" s="20"/>
      <c r="D131" s="15"/>
      <c r="E131" s="15"/>
      <c r="F131" s="15"/>
      <c r="G131" s="197"/>
      <c r="H131" s="197"/>
    </row>
    <row r="132" spans="1:8" s="117" customFormat="1" ht="15" customHeight="1">
      <c r="A132" s="118"/>
      <c r="B132" s="10" t="s">
        <v>85</v>
      </c>
      <c r="C132" s="86" t="s">
        <v>208</v>
      </c>
      <c r="D132" s="16"/>
      <c r="E132" s="16"/>
      <c r="F132" s="16"/>
      <c r="G132" s="197">
        <f>SUM(G133)</f>
        <v>0</v>
      </c>
      <c r="H132" s="197">
        <f>SUM(H133)</f>
        <v>0</v>
      </c>
    </row>
    <row r="133" spans="1:8" ht="15" customHeight="1">
      <c r="A133" s="6"/>
      <c r="B133" s="5"/>
      <c r="C133" s="20" t="s">
        <v>3</v>
      </c>
      <c r="D133" s="12" t="s">
        <v>123</v>
      </c>
      <c r="E133" s="12"/>
      <c r="F133" s="12"/>
      <c r="G133" s="206"/>
      <c r="H133" s="206"/>
    </row>
    <row r="134" spans="1:8" ht="15" customHeight="1">
      <c r="A134" s="6"/>
      <c r="B134" s="5"/>
      <c r="C134" s="5"/>
      <c r="D134" s="5"/>
      <c r="E134" s="5"/>
      <c r="F134" s="5"/>
      <c r="G134" s="197"/>
      <c r="H134" s="197"/>
    </row>
    <row r="135" spans="1:8" s="117" customFormat="1" ht="15" customHeight="1">
      <c r="A135" s="118"/>
      <c r="B135" s="10" t="s">
        <v>209</v>
      </c>
      <c r="C135" s="16" t="s">
        <v>128</v>
      </c>
      <c r="D135" s="16"/>
      <c r="E135" s="16"/>
      <c r="F135" s="16"/>
      <c r="G135" s="197">
        <f>SUM(G136,G137)</f>
        <v>1214</v>
      </c>
      <c r="H135" s="197">
        <f>SUM(H136,H137)</f>
        <v>1214</v>
      </c>
    </row>
    <row r="136" spans="1:8" ht="15" customHeight="1">
      <c r="A136" s="6"/>
      <c r="B136" s="5"/>
      <c r="C136" s="124" t="s">
        <v>18</v>
      </c>
      <c r="D136" s="14" t="s">
        <v>514</v>
      </c>
      <c r="E136" s="14"/>
      <c r="F136" s="14"/>
      <c r="G136" s="206">
        <v>1214</v>
      </c>
      <c r="H136" s="206">
        <v>1214</v>
      </c>
    </row>
    <row r="137" spans="1:8" ht="15" customHeight="1">
      <c r="A137" s="6"/>
      <c r="B137" s="5"/>
      <c r="C137" s="124" t="s">
        <v>20</v>
      </c>
      <c r="D137" s="12" t="s">
        <v>515</v>
      </c>
      <c r="E137" s="12"/>
      <c r="F137" s="91"/>
      <c r="G137" s="206"/>
      <c r="H137" s="206"/>
    </row>
    <row r="138" spans="1:8" ht="15" customHeight="1">
      <c r="A138" s="6"/>
      <c r="B138" s="5"/>
      <c r="C138" s="20"/>
      <c r="D138" s="5"/>
      <c r="E138" s="5"/>
      <c r="F138" s="5"/>
      <c r="G138" s="241"/>
      <c r="H138" s="241"/>
    </row>
    <row r="139" spans="1:8" s="117" customFormat="1" ht="15" customHeight="1">
      <c r="A139" s="118"/>
      <c r="B139" s="22" t="s">
        <v>210</v>
      </c>
      <c r="C139" s="86" t="s">
        <v>211</v>
      </c>
      <c r="D139" s="22"/>
      <c r="E139" s="22"/>
      <c r="F139" s="22"/>
      <c r="G139" s="241"/>
      <c r="H139" s="241"/>
    </row>
    <row r="140" spans="1:8" ht="15" customHeight="1" thickBot="1">
      <c r="A140" s="242"/>
      <c r="B140" s="21"/>
      <c r="C140" s="21"/>
      <c r="D140" s="21"/>
      <c r="E140" s="21"/>
      <c r="F140" s="250"/>
      <c r="G140" s="205"/>
      <c r="H140" s="205"/>
    </row>
    <row r="141" spans="1:8" ht="15" customHeight="1" thickBot="1">
      <c r="A141" s="640" t="s">
        <v>130</v>
      </c>
      <c r="B141" s="641"/>
      <c r="C141" s="641"/>
      <c r="D141" s="641"/>
      <c r="E141" s="641"/>
      <c r="F141" s="642"/>
      <c r="G141" s="198">
        <f>SUM(G143+G146+G148+G151+G154)</f>
        <v>914</v>
      </c>
      <c r="H141" s="198">
        <f>SUM(H143+H146+H148+H151+H154)</f>
        <v>1105</v>
      </c>
    </row>
    <row r="142" spans="1:8" ht="15" customHeight="1">
      <c r="A142" s="6"/>
      <c r="B142" s="22"/>
      <c r="C142" s="5"/>
      <c r="D142" s="5"/>
      <c r="E142" s="5"/>
      <c r="F142" s="5"/>
      <c r="G142" s="197"/>
      <c r="H142" s="197"/>
    </row>
    <row r="143" spans="1:8" s="117" customFormat="1" ht="15" customHeight="1">
      <c r="A143" s="118"/>
      <c r="B143" s="10" t="s">
        <v>0</v>
      </c>
      <c r="C143" s="16" t="s">
        <v>131</v>
      </c>
      <c r="D143" s="16"/>
      <c r="E143" s="16"/>
      <c r="F143" s="16"/>
      <c r="G143" s="197">
        <f>SUM(G144)</f>
        <v>150</v>
      </c>
      <c r="H143" s="197">
        <f>SUM(H144)</f>
        <v>182</v>
      </c>
    </row>
    <row r="144" spans="1:8" ht="15" customHeight="1">
      <c r="A144" s="6"/>
      <c r="B144" s="5"/>
      <c r="C144" s="20" t="s">
        <v>3</v>
      </c>
      <c r="D144" s="12" t="s">
        <v>100</v>
      </c>
      <c r="E144" s="12"/>
      <c r="F144" s="12"/>
      <c r="G144" s="206">
        <v>150</v>
      </c>
      <c r="H144" s="206">
        <v>182</v>
      </c>
    </row>
    <row r="145" spans="1:8" ht="15" customHeight="1">
      <c r="A145" s="6"/>
      <c r="B145" s="5"/>
      <c r="C145" s="20"/>
      <c r="D145" s="15"/>
      <c r="E145" s="15"/>
      <c r="F145" s="15"/>
      <c r="G145" s="197"/>
      <c r="H145" s="197"/>
    </row>
    <row r="146" spans="1:8" ht="15" customHeight="1">
      <c r="A146" s="6"/>
      <c r="B146" s="10" t="s">
        <v>84</v>
      </c>
      <c r="C146" s="75" t="s">
        <v>297</v>
      </c>
      <c r="D146" s="14"/>
      <c r="E146" s="14"/>
      <c r="F146" s="262"/>
      <c r="G146" s="197">
        <v>100</v>
      </c>
      <c r="H146" s="197">
        <v>200</v>
      </c>
    </row>
    <row r="147" spans="1:8" ht="15" customHeight="1">
      <c r="A147" s="6"/>
      <c r="B147" s="5"/>
      <c r="C147" s="20"/>
      <c r="D147" s="5"/>
      <c r="E147" s="5"/>
      <c r="F147" s="5"/>
      <c r="G147" s="197"/>
      <c r="H147" s="197"/>
    </row>
    <row r="148" spans="1:8" s="117" customFormat="1" ht="15" customHeight="1">
      <c r="A148" s="118"/>
      <c r="B148" s="10" t="s">
        <v>85</v>
      </c>
      <c r="C148" s="86" t="s">
        <v>208</v>
      </c>
      <c r="D148" s="16"/>
      <c r="E148" s="16"/>
      <c r="F148" s="16"/>
      <c r="G148" s="197">
        <f>SUM(G149)</f>
        <v>0</v>
      </c>
      <c r="H148" s="197">
        <f>SUM(H149)</f>
        <v>19</v>
      </c>
    </row>
    <row r="149" spans="1:8" ht="15" customHeight="1">
      <c r="A149" s="6"/>
      <c r="B149" s="5"/>
      <c r="C149" s="20" t="s">
        <v>3</v>
      </c>
      <c r="D149" s="12" t="s">
        <v>123</v>
      </c>
      <c r="E149" s="12"/>
      <c r="F149" s="12"/>
      <c r="G149" s="206"/>
      <c r="H149" s="206">
        <v>19</v>
      </c>
    </row>
    <row r="150" spans="1:8" ht="15" customHeight="1">
      <c r="A150" s="6"/>
      <c r="B150" s="5"/>
      <c r="C150" s="5"/>
      <c r="D150" s="5"/>
      <c r="E150" s="5"/>
      <c r="F150" s="5"/>
      <c r="G150" s="197"/>
      <c r="H150" s="197"/>
    </row>
    <row r="151" spans="1:8" s="117" customFormat="1" ht="15" customHeight="1">
      <c r="A151" s="118"/>
      <c r="B151" s="10" t="s">
        <v>209</v>
      </c>
      <c r="C151" s="16" t="s">
        <v>128</v>
      </c>
      <c r="D151" s="16"/>
      <c r="E151" s="16"/>
      <c r="F151" s="16"/>
      <c r="G151" s="197">
        <f>SUM(G152)</f>
        <v>64</v>
      </c>
      <c r="H151" s="197">
        <f>SUM(H152)</f>
        <v>104</v>
      </c>
    </row>
    <row r="152" spans="1:8" ht="15" customHeight="1">
      <c r="A152" s="6"/>
      <c r="B152" s="5"/>
      <c r="C152" s="20" t="s">
        <v>3</v>
      </c>
      <c r="D152" s="14" t="s">
        <v>129</v>
      </c>
      <c r="E152" s="14"/>
      <c r="F152" s="14"/>
      <c r="G152" s="206">
        <v>64</v>
      </c>
      <c r="H152" s="206">
        <v>104</v>
      </c>
    </row>
    <row r="153" spans="1:8" ht="15" customHeight="1">
      <c r="A153" s="6"/>
      <c r="B153" s="5"/>
      <c r="C153" s="20"/>
      <c r="D153" s="5"/>
      <c r="E153" s="5"/>
      <c r="F153" s="5"/>
      <c r="G153" s="197"/>
      <c r="H153" s="197"/>
    </row>
    <row r="154" spans="1:8" s="117" customFormat="1" ht="15" customHeight="1">
      <c r="A154" s="118"/>
      <c r="B154" s="22" t="s">
        <v>210</v>
      </c>
      <c r="C154" s="75" t="s">
        <v>211</v>
      </c>
      <c r="D154" s="16"/>
      <c r="E154" s="16"/>
      <c r="F154" s="16"/>
      <c r="G154" s="197">
        <v>600</v>
      </c>
      <c r="H154" s="197">
        <v>600</v>
      </c>
    </row>
    <row r="155" spans="1:8" ht="15" customHeight="1" thickBot="1">
      <c r="A155" s="6"/>
      <c r="B155" s="5"/>
      <c r="C155" s="5"/>
      <c r="D155" s="5"/>
      <c r="E155" s="5"/>
      <c r="F155" s="5"/>
      <c r="G155" s="197"/>
      <c r="H155" s="197"/>
    </row>
    <row r="156" spans="1:8" s="117" customFormat="1" ht="15" customHeight="1" thickBot="1">
      <c r="A156" s="640" t="s">
        <v>132</v>
      </c>
      <c r="B156" s="641"/>
      <c r="C156" s="641"/>
      <c r="D156" s="641"/>
      <c r="E156" s="641"/>
      <c r="F156" s="642"/>
      <c r="G156" s="198">
        <f>SUM(G157+G160+G163+G166)</f>
        <v>517</v>
      </c>
      <c r="H156" s="198">
        <f>SUM(H157+H160+H163+H166)</f>
        <v>558</v>
      </c>
    </row>
    <row r="157" spans="1:8" s="117" customFormat="1" ht="15" customHeight="1">
      <c r="A157" s="118"/>
      <c r="B157" s="10" t="s">
        <v>0</v>
      </c>
      <c r="C157" s="16" t="s">
        <v>131</v>
      </c>
      <c r="D157" s="16"/>
      <c r="E157" s="16"/>
      <c r="F157" s="16"/>
      <c r="G157" s="197">
        <f>SUM(G158)</f>
        <v>0</v>
      </c>
      <c r="H157" s="197">
        <f>SUM(H158)</f>
        <v>20</v>
      </c>
    </row>
    <row r="158" spans="1:8" ht="15" customHeight="1">
      <c r="A158" s="6"/>
      <c r="B158" s="5"/>
      <c r="C158" s="20" t="s">
        <v>3</v>
      </c>
      <c r="D158" s="12" t="s">
        <v>100</v>
      </c>
      <c r="E158" s="12"/>
      <c r="F158" s="12"/>
      <c r="G158" s="206">
        <v>0</v>
      </c>
      <c r="H158" s="206">
        <v>20</v>
      </c>
    </row>
    <row r="159" spans="1:8" ht="15" customHeight="1">
      <c r="A159" s="6"/>
      <c r="B159" s="5"/>
      <c r="C159" s="20"/>
      <c r="D159" s="15"/>
      <c r="E159" s="15"/>
      <c r="F159" s="15"/>
      <c r="G159" s="197"/>
      <c r="H159" s="197"/>
    </row>
    <row r="160" spans="1:8" s="117" customFormat="1" ht="15" customHeight="1">
      <c r="A160" s="118"/>
      <c r="B160" s="10" t="s">
        <v>84</v>
      </c>
      <c r="C160" s="86" t="s">
        <v>227</v>
      </c>
      <c r="D160" s="16"/>
      <c r="E160" s="16"/>
      <c r="F160" s="16"/>
      <c r="G160" s="197">
        <f>SUM(G161)</f>
        <v>0</v>
      </c>
      <c r="H160" s="197">
        <f>SUM(H161)</f>
        <v>0</v>
      </c>
    </row>
    <row r="161" spans="1:8" ht="15" customHeight="1">
      <c r="A161" s="6"/>
      <c r="B161" s="5"/>
      <c r="C161" s="20" t="s">
        <v>3</v>
      </c>
      <c r="D161" s="12" t="s">
        <v>123</v>
      </c>
      <c r="E161" s="12"/>
      <c r="F161" s="12"/>
      <c r="G161" s="206">
        <v>0</v>
      </c>
      <c r="H161" s="206">
        <v>0</v>
      </c>
    </row>
    <row r="162" spans="1:8" ht="15" customHeight="1">
      <c r="A162" s="6"/>
      <c r="B162" s="5"/>
      <c r="C162" s="5"/>
      <c r="D162" s="5"/>
      <c r="E162" s="5"/>
      <c r="F162" s="5"/>
      <c r="G162" s="197"/>
      <c r="H162" s="197"/>
    </row>
    <row r="163" spans="1:8" s="117" customFormat="1" ht="15" customHeight="1">
      <c r="A163" s="118"/>
      <c r="B163" s="10" t="s">
        <v>209</v>
      </c>
      <c r="C163" s="16" t="s">
        <v>128</v>
      </c>
      <c r="D163" s="16"/>
      <c r="E163" s="16"/>
      <c r="F163" s="16"/>
      <c r="G163" s="197">
        <f>SUM(G164)</f>
        <v>317</v>
      </c>
      <c r="H163" s="197">
        <f>SUM(H164)</f>
        <v>338</v>
      </c>
    </row>
    <row r="164" spans="1:8" ht="15" customHeight="1">
      <c r="A164" s="6"/>
      <c r="B164" s="5"/>
      <c r="C164" s="20" t="s">
        <v>3</v>
      </c>
      <c r="D164" s="14" t="s">
        <v>129</v>
      </c>
      <c r="E164" s="14"/>
      <c r="F164" s="14"/>
      <c r="G164" s="206">
        <v>317</v>
      </c>
      <c r="H164" s="206">
        <v>338</v>
      </c>
    </row>
    <row r="165" spans="1:8" ht="15" customHeight="1">
      <c r="A165" s="6"/>
      <c r="B165" s="5"/>
      <c r="C165" s="20"/>
      <c r="D165" s="5"/>
      <c r="E165" s="5"/>
      <c r="F165" s="5"/>
      <c r="G165" s="197"/>
      <c r="H165" s="197"/>
    </row>
    <row r="166" spans="1:8" s="117" customFormat="1" ht="15" customHeight="1">
      <c r="A166" s="118"/>
      <c r="B166" s="22" t="s">
        <v>210</v>
      </c>
      <c r="C166" s="75" t="s">
        <v>211</v>
      </c>
      <c r="D166" s="16"/>
      <c r="E166" s="16"/>
      <c r="F166" s="16"/>
      <c r="G166" s="197">
        <v>200</v>
      </c>
      <c r="H166" s="197">
        <v>200</v>
      </c>
    </row>
    <row r="167" spans="1:8" s="114" customFormat="1" ht="15" customHeight="1" thickBot="1">
      <c r="A167" s="119"/>
      <c r="B167" s="120"/>
      <c r="C167" s="120"/>
      <c r="D167" s="120"/>
      <c r="E167" s="120"/>
      <c r="F167" s="120"/>
      <c r="G167" s="205"/>
      <c r="H167" s="205"/>
    </row>
    <row r="168" spans="1:8" ht="15" customHeight="1" thickBot="1">
      <c r="A168" s="23" t="s">
        <v>133</v>
      </c>
      <c r="B168" s="9"/>
      <c r="C168" s="9"/>
      <c r="D168" s="9"/>
      <c r="E168" s="9"/>
      <c r="F168" s="9"/>
      <c r="G168" s="198">
        <f>SUM(G170+G173+G177+G181+G184+G187+G189+G191)</f>
        <v>4383866</v>
      </c>
      <c r="H168" s="198">
        <f>SUM(H170+H173+H177+H181+H184+H187+H189+H191)</f>
        <v>5333667</v>
      </c>
    </row>
    <row r="169" spans="1:8" ht="15" customHeight="1">
      <c r="A169" s="3"/>
      <c r="B169" s="4"/>
      <c r="C169" s="4"/>
      <c r="D169" s="4"/>
      <c r="E169" s="4"/>
      <c r="F169" s="4"/>
      <c r="G169" s="197"/>
      <c r="H169" s="197"/>
    </row>
    <row r="170" spans="1:8" ht="15" customHeight="1">
      <c r="A170" s="6"/>
      <c r="B170" s="10" t="s">
        <v>0</v>
      </c>
      <c r="C170" s="16" t="s">
        <v>131</v>
      </c>
      <c r="D170" s="14"/>
      <c r="E170" s="14"/>
      <c r="F170" s="14"/>
      <c r="G170" s="197">
        <f>SUM(G171:G172)</f>
        <v>1716376</v>
      </c>
      <c r="H170" s="197">
        <f>SUM(H171:H172)</f>
        <v>1763100</v>
      </c>
    </row>
    <row r="171" spans="1:8" ht="15" customHeight="1">
      <c r="A171" s="6"/>
      <c r="B171" s="5"/>
      <c r="C171" s="20" t="s">
        <v>3</v>
      </c>
      <c r="D171" s="12" t="s">
        <v>100</v>
      </c>
      <c r="E171" s="12"/>
      <c r="F171" s="12"/>
      <c r="G171" s="206">
        <f>SUM(G158+G144+G8)</f>
        <v>125092</v>
      </c>
      <c r="H171" s="206">
        <f>SUM(H158+H144+H8)</f>
        <v>224566</v>
      </c>
    </row>
    <row r="172" spans="1:8" ht="15" customHeight="1">
      <c r="A172" s="6"/>
      <c r="B172" s="5"/>
      <c r="C172" s="110" t="s">
        <v>7</v>
      </c>
      <c r="D172" s="14" t="s">
        <v>134</v>
      </c>
      <c r="E172" s="24"/>
      <c r="F172" s="14"/>
      <c r="G172" s="206">
        <f>SUM(G14)</f>
        <v>1591284</v>
      </c>
      <c r="H172" s="206">
        <f>SUM(H14)</f>
        <v>1538534</v>
      </c>
    </row>
    <row r="173" spans="1:8" ht="15" customHeight="1">
      <c r="A173" s="6"/>
      <c r="B173" s="10" t="s">
        <v>78</v>
      </c>
      <c r="C173" s="16" t="s">
        <v>114</v>
      </c>
      <c r="D173" s="14"/>
      <c r="E173" s="14"/>
      <c r="F173" s="14"/>
      <c r="G173" s="197">
        <f>SUM(G174:G176)</f>
        <v>674126</v>
      </c>
      <c r="H173" s="197">
        <f>SUM(H174:H176)</f>
        <v>909053</v>
      </c>
    </row>
    <row r="174" spans="1:8" ht="15" customHeight="1">
      <c r="A174" s="6"/>
      <c r="B174" s="10"/>
      <c r="C174" s="20" t="s">
        <v>3</v>
      </c>
      <c r="D174" s="12" t="s">
        <v>212</v>
      </c>
      <c r="E174" s="12"/>
      <c r="F174" s="12"/>
      <c r="G174" s="206">
        <f>SUM(G33)</f>
        <v>579196</v>
      </c>
      <c r="H174" s="206">
        <f>SUM(H33)</f>
        <v>577147</v>
      </c>
    </row>
    <row r="175" spans="1:8" ht="15" customHeight="1">
      <c r="A175" s="6"/>
      <c r="B175" s="10"/>
      <c r="C175" s="20" t="s">
        <v>7</v>
      </c>
      <c r="D175" s="12" t="s">
        <v>115</v>
      </c>
      <c r="E175" s="12"/>
      <c r="F175" s="12"/>
      <c r="G175" s="206">
        <f>SUM(G36)</f>
        <v>1142</v>
      </c>
      <c r="H175" s="206">
        <f>SUM(H36)</f>
        <v>217899</v>
      </c>
    </row>
    <row r="176" spans="1:8" ht="15" customHeight="1">
      <c r="A176" s="6"/>
      <c r="B176" s="10"/>
      <c r="C176" s="20" t="s">
        <v>38</v>
      </c>
      <c r="D176" s="12" t="s">
        <v>117</v>
      </c>
      <c r="E176" s="12"/>
      <c r="F176" s="12"/>
      <c r="G176" s="206">
        <f>SUM(G51)</f>
        <v>93788</v>
      </c>
      <c r="H176" s="206">
        <f>SUM(H51)</f>
        <v>114007</v>
      </c>
    </row>
    <row r="177" spans="1:8" ht="15" customHeight="1">
      <c r="A177" s="6"/>
      <c r="B177" s="10" t="s">
        <v>82</v>
      </c>
      <c r="C177" s="16" t="s">
        <v>118</v>
      </c>
      <c r="D177" s="16"/>
      <c r="E177" s="16"/>
      <c r="F177" s="16"/>
      <c r="G177" s="197">
        <f>SUM(G178:G180)</f>
        <v>12189</v>
      </c>
      <c r="H177" s="197">
        <f>SUM(H178:H180)</f>
        <v>20790</v>
      </c>
    </row>
    <row r="178" spans="1:8" ht="15" customHeight="1">
      <c r="A178" s="6"/>
      <c r="B178" s="10"/>
      <c r="C178" s="20" t="s">
        <v>3</v>
      </c>
      <c r="D178" s="12" t="s">
        <v>120</v>
      </c>
      <c r="E178" s="25"/>
      <c r="F178" s="25"/>
      <c r="G178" s="206">
        <f>SUM(G68)</f>
        <v>0</v>
      </c>
      <c r="H178" s="206">
        <f>SUM(H68)</f>
        <v>8601</v>
      </c>
    </row>
    <row r="179" spans="1:8" ht="15" customHeight="1">
      <c r="A179" s="6"/>
      <c r="B179" s="10"/>
      <c r="C179" s="20" t="s">
        <v>7</v>
      </c>
      <c r="D179" s="12" t="s">
        <v>122</v>
      </c>
      <c r="E179" s="25"/>
      <c r="F179" s="25"/>
      <c r="G179" s="206">
        <f>SUM(G76)</f>
        <v>329</v>
      </c>
      <c r="H179" s="206">
        <f>SUM(H76)</f>
        <v>329</v>
      </c>
    </row>
    <row r="180" spans="1:8" ht="15" customHeight="1">
      <c r="A180" s="6"/>
      <c r="B180" s="10"/>
      <c r="C180" s="20" t="s">
        <v>38</v>
      </c>
      <c r="D180" s="12" t="s">
        <v>121</v>
      </c>
      <c r="E180" s="25"/>
      <c r="F180" s="25"/>
      <c r="G180" s="206">
        <f>SUM(G72)</f>
        <v>11860</v>
      </c>
      <c r="H180" s="206">
        <f>SUM(H72)</f>
        <v>11860</v>
      </c>
    </row>
    <row r="181" spans="1:8" ht="15" customHeight="1">
      <c r="A181" s="6"/>
      <c r="B181" s="10" t="s">
        <v>84</v>
      </c>
      <c r="C181" s="16" t="s">
        <v>214</v>
      </c>
      <c r="D181" s="16"/>
      <c r="E181" s="16"/>
      <c r="F181" s="16"/>
      <c r="G181" s="197">
        <f>SUM(G182:G183)</f>
        <v>474873</v>
      </c>
      <c r="H181" s="197">
        <f>SUM(H182:H183)</f>
        <v>1016381</v>
      </c>
    </row>
    <row r="182" spans="1:8" ht="15" customHeight="1">
      <c r="A182" s="6"/>
      <c r="B182" s="10"/>
      <c r="C182" s="20" t="s">
        <v>3</v>
      </c>
      <c r="D182" s="12" t="s">
        <v>213</v>
      </c>
      <c r="E182" s="12"/>
      <c r="F182" s="12"/>
      <c r="G182" s="206">
        <f>SUM(G161+G146+G79)</f>
        <v>350341</v>
      </c>
      <c r="H182" s="206">
        <f>SUM(H161+H146+H79)</f>
        <v>158682</v>
      </c>
    </row>
    <row r="183" spans="1:8" ht="15" customHeight="1">
      <c r="A183" s="6"/>
      <c r="B183" s="10"/>
      <c r="C183" s="20" t="s">
        <v>7</v>
      </c>
      <c r="D183" s="12" t="s">
        <v>215</v>
      </c>
      <c r="E183" s="12"/>
      <c r="F183" s="12"/>
      <c r="G183" s="206">
        <f>SUM(G97)</f>
        <v>124532</v>
      </c>
      <c r="H183" s="206">
        <f>SUM(H97)</f>
        <v>857699</v>
      </c>
    </row>
    <row r="184" spans="1:8" ht="15" customHeight="1">
      <c r="A184" s="6"/>
      <c r="B184" s="10" t="s">
        <v>85</v>
      </c>
      <c r="C184" s="16" t="s">
        <v>208</v>
      </c>
      <c r="D184" s="14"/>
      <c r="E184" s="14"/>
      <c r="F184" s="14"/>
      <c r="G184" s="197">
        <f>SUM(G185:G186)</f>
        <v>0</v>
      </c>
      <c r="H184" s="197">
        <f>SUM(H185:H186)</f>
        <v>19</v>
      </c>
    </row>
    <row r="185" spans="1:8" ht="15" customHeight="1">
      <c r="A185" s="6"/>
      <c r="B185" s="10"/>
      <c r="C185" s="20" t="s">
        <v>3</v>
      </c>
      <c r="D185" s="12" t="s">
        <v>159</v>
      </c>
      <c r="E185" s="12"/>
      <c r="F185" s="12"/>
      <c r="G185" s="206">
        <f>SUM(G149+G107)</f>
        <v>0</v>
      </c>
      <c r="H185" s="206">
        <f>SUM(H149+H107)</f>
        <v>19</v>
      </c>
    </row>
    <row r="186" spans="1:8" ht="15" customHeight="1">
      <c r="A186" s="6"/>
      <c r="B186" s="10"/>
      <c r="C186" s="20" t="s">
        <v>7</v>
      </c>
      <c r="D186" s="12" t="s">
        <v>124</v>
      </c>
      <c r="E186" s="12"/>
      <c r="F186" s="12"/>
      <c r="G186" s="206">
        <f>SUM(G109)</f>
        <v>0</v>
      </c>
      <c r="H186" s="206">
        <f>SUM(H109)</f>
        <v>0</v>
      </c>
    </row>
    <row r="187" spans="1:8" ht="26.25" customHeight="1">
      <c r="A187" s="6"/>
      <c r="B187" s="10" t="s">
        <v>87</v>
      </c>
      <c r="C187" s="627" t="s">
        <v>263</v>
      </c>
      <c r="D187" s="627"/>
      <c r="E187" s="627"/>
      <c r="F187" s="628"/>
      <c r="G187" s="197">
        <f>SUM(G188:G188)</f>
        <v>3800</v>
      </c>
      <c r="H187" s="197">
        <f>SUM(H188:H188)</f>
        <v>3800</v>
      </c>
    </row>
    <row r="188" spans="1:8" ht="15" customHeight="1">
      <c r="A188" s="6"/>
      <c r="B188" s="10"/>
      <c r="C188" s="15" t="s">
        <v>3</v>
      </c>
      <c r="D188" s="12" t="s">
        <v>125</v>
      </c>
      <c r="E188" s="14"/>
      <c r="F188" s="14"/>
      <c r="G188" s="206">
        <f>G113</f>
        <v>3800</v>
      </c>
      <c r="H188" s="206">
        <f>H113</f>
        <v>3800</v>
      </c>
    </row>
    <row r="189" spans="1:8" ht="15" customHeight="1">
      <c r="A189" s="6"/>
      <c r="B189" s="10" t="s">
        <v>96</v>
      </c>
      <c r="C189" s="16" t="s">
        <v>170</v>
      </c>
      <c r="D189" s="14"/>
      <c r="E189" s="14"/>
      <c r="F189" s="14"/>
      <c r="G189" s="197">
        <f>SUM(G190:G190)</f>
        <v>369263</v>
      </c>
      <c r="H189" s="197">
        <f>SUM(H190:H190)</f>
        <v>201872</v>
      </c>
    </row>
    <row r="190" spans="1:8" ht="15" customHeight="1">
      <c r="A190" s="6"/>
      <c r="B190" s="10"/>
      <c r="C190" s="20" t="s">
        <v>3</v>
      </c>
      <c r="D190" s="12" t="s">
        <v>126</v>
      </c>
      <c r="E190" s="12"/>
      <c r="F190" s="12"/>
      <c r="G190" s="206">
        <f>G117</f>
        <v>369263</v>
      </c>
      <c r="H190" s="206">
        <f>H117</f>
        <v>201872</v>
      </c>
    </row>
    <row r="191" spans="1:8" ht="15" customHeight="1">
      <c r="A191" s="6"/>
      <c r="B191" s="10" t="s">
        <v>209</v>
      </c>
      <c r="C191" s="16" t="s">
        <v>128</v>
      </c>
      <c r="D191" s="14"/>
      <c r="E191" s="14"/>
      <c r="F191" s="14"/>
      <c r="G191" s="197">
        <f>SUM(G163+G151+G120+G135)</f>
        <v>1133239</v>
      </c>
      <c r="H191" s="197">
        <f>SUM(H163+H151+H120+H135)</f>
        <v>1418652</v>
      </c>
    </row>
    <row r="192" spans="1:8" ht="15" customHeight="1">
      <c r="A192" s="6"/>
      <c r="B192" s="10" t="s">
        <v>210</v>
      </c>
      <c r="C192" s="25" t="s">
        <v>211</v>
      </c>
      <c r="D192" s="12"/>
      <c r="E192" s="12"/>
      <c r="F192" s="12"/>
      <c r="G192" s="197">
        <f>SUM(G166+G154)</f>
        <v>800</v>
      </c>
      <c r="H192" s="197">
        <f>SUM(H166+H154)</f>
        <v>800</v>
      </c>
    </row>
    <row r="193" spans="1:8" ht="15" customHeight="1" thickBot="1">
      <c r="A193" s="17"/>
      <c r="B193" s="18"/>
      <c r="C193" s="18"/>
      <c r="D193" s="18"/>
      <c r="E193" s="18"/>
      <c r="F193" s="18"/>
      <c r="G193" s="205"/>
      <c r="H193" s="205"/>
    </row>
    <row r="194" spans="1:8" ht="15" customHeight="1" thickBot="1">
      <c r="A194" s="3"/>
      <c r="B194" s="4"/>
      <c r="C194" s="4"/>
      <c r="D194" s="4"/>
      <c r="E194" s="4"/>
      <c r="F194" s="4"/>
      <c r="G194" s="234"/>
      <c r="H194" s="234"/>
    </row>
    <row r="195" spans="1:8" ht="15" customHeight="1" thickBot="1">
      <c r="A195" s="23" t="s">
        <v>135</v>
      </c>
      <c r="B195" s="9"/>
      <c r="C195" s="9"/>
      <c r="D195" s="9"/>
      <c r="E195" s="9"/>
      <c r="F195" s="9"/>
      <c r="G195" s="198"/>
      <c r="H195" s="198"/>
    </row>
    <row r="196" spans="1:8" ht="15" customHeight="1" thickBot="1">
      <c r="A196" s="6"/>
      <c r="B196" s="5"/>
      <c r="C196" s="5"/>
      <c r="D196" s="5"/>
      <c r="E196" s="5"/>
      <c r="F196" s="5"/>
      <c r="G196" s="197"/>
      <c r="H196" s="197"/>
    </row>
    <row r="197" spans="1:8" ht="15" customHeight="1" thickBot="1">
      <c r="A197" s="23"/>
      <c r="B197" s="8" t="s">
        <v>136</v>
      </c>
      <c r="C197" s="9"/>
      <c r="D197" s="9"/>
      <c r="E197" s="9"/>
      <c r="F197" s="9"/>
      <c r="G197" s="198">
        <f>SUM(G198,G200:G204,G206,G208)</f>
        <v>45753</v>
      </c>
      <c r="H197" s="198">
        <f>SUM(H198,H200:H204,H206,H208)</f>
        <v>46455</v>
      </c>
    </row>
    <row r="198" spans="1:8" ht="15" customHeight="1">
      <c r="A198" s="6"/>
      <c r="B198" s="10" t="s">
        <v>0</v>
      </c>
      <c r="C198" s="16" t="s">
        <v>131</v>
      </c>
      <c r="D198" s="14"/>
      <c r="E198" s="14"/>
      <c r="F198" s="14"/>
      <c r="G198" s="197">
        <f>SUM(G199)</f>
        <v>1065</v>
      </c>
      <c r="H198" s="197">
        <f>SUM(H199)</f>
        <v>1665</v>
      </c>
    </row>
    <row r="199" spans="1:8" ht="15" customHeight="1">
      <c r="A199" s="6"/>
      <c r="B199" s="5"/>
      <c r="C199" s="20" t="s">
        <v>3</v>
      </c>
      <c r="D199" s="12" t="s">
        <v>100</v>
      </c>
      <c r="E199" s="12"/>
      <c r="F199" s="12"/>
      <c r="G199" s="206">
        <v>1065</v>
      </c>
      <c r="H199" s="206">
        <v>1665</v>
      </c>
    </row>
    <row r="200" spans="1:8" ht="15" customHeight="1">
      <c r="A200" s="6"/>
      <c r="B200" s="10" t="s">
        <v>78</v>
      </c>
      <c r="C200" s="75" t="s">
        <v>114</v>
      </c>
      <c r="D200" s="14"/>
      <c r="E200" s="14"/>
      <c r="F200" s="14"/>
      <c r="G200" s="197"/>
      <c r="H200" s="197"/>
    </row>
    <row r="201" spans="1:8" ht="15" customHeight="1">
      <c r="A201" s="6"/>
      <c r="B201" s="10" t="s">
        <v>82</v>
      </c>
      <c r="C201" s="16" t="s">
        <v>118</v>
      </c>
      <c r="D201" s="14"/>
      <c r="E201" s="14"/>
      <c r="F201" s="14"/>
      <c r="G201" s="197"/>
      <c r="H201" s="197"/>
    </row>
    <row r="202" spans="1:8" ht="15" customHeight="1">
      <c r="A202" s="6"/>
      <c r="B202" s="10" t="s">
        <v>84</v>
      </c>
      <c r="C202" s="16" t="s">
        <v>207</v>
      </c>
      <c r="D202" s="14"/>
      <c r="E202" s="14"/>
      <c r="F202" s="14"/>
      <c r="G202" s="197"/>
      <c r="H202" s="197"/>
    </row>
    <row r="203" spans="1:8" ht="15" customHeight="1">
      <c r="A203" s="6"/>
      <c r="B203" s="10"/>
      <c r="C203" s="558" t="s">
        <v>3</v>
      </c>
      <c r="D203" s="14" t="s">
        <v>297</v>
      </c>
      <c r="E203" s="14"/>
      <c r="F203" s="14"/>
      <c r="G203" s="197"/>
      <c r="H203" s="197"/>
    </row>
    <row r="204" spans="1:8" ht="15" customHeight="1">
      <c r="A204" s="6"/>
      <c r="B204" s="10" t="s">
        <v>85</v>
      </c>
      <c r="C204" s="16" t="s">
        <v>208</v>
      </c>
      <c r="D204" s="14"/>
      <c r="E204" s="14"/>
      <c r="F204" s="14"/>
      <c r="G204" s="197"/>
      <c r="H204" s="197"/>
    </row>
    <row r="205" spans="1:8" ht="15" customHeight="1">
      <c r="A205" s="6"/>
      <c r="B205" s="10"/>
      <c r="C205" s="20" t="s">
        <v>3</v>
      </c>
      <c r="D205" s="12" t="s">
        <v>159</v>
      </c>
      <c r="E205" s="12"/>
      <c r="F205" s="12"/>
      <c r="G205" s="206"/>
      <c r="H205" s="206"/>
    </row>
    <row r="206" spans="1:8" ht="15" customHeight="1">
      <c r="A206" s="6"/>
      <c r="B206" s="10" t="s">
        <v>209</v>
      </c>
      <c r="C206" s="16" t="s">
        <v>128</v>
      </c>
      <c r="D206" s="14"/>
      <c r="E206" s="14"/>
      <c r="F206" s="14"/>
      <c r="G206" s="197"/>
      <c r="H206" s="197">
        <f>SUM(H207)</f>
        <v>1648</v>
      </c>
    </row>
    <row r="207" spans="1:8" ht="15" customHeight="1">
      <c r="A207" s="6"/>
      <c r="B207" s="5"/>
      <c r="C207" s="20" t="s">
        <v>3</v>
      </c>
      <c r="D207" s="14" t="s">
        <v>129</v>
      </c>
      <c r="E207" s="14"/>
      <c r="F207" s="14"/>
      <c r="G207" s="206"/>
      <c r="H207" s="206">
        <v>1648</v>
      </c>
    </row>
    <row r="208" spans="1:8" ht="15" customHeight="1">
      <c r="A208" s="6"/>
      <c r="B208" s="10" t="s">
        <v>210</v>
      </c>
      <c r="C208" s="16" t="s">
        <v>211</v>
      </c>
      <c r="D208" s="14"/>
      <c r="E208" s="14"/>
      <c r="F208" s="14"/>
      <c r="G208" s="197">
        <v>44688</v>
      </c>
      <c r="H208" s="197">
        <v>43142</v>
      </c>
    </row>
    <row r="209" spans="1:8" ht="15" customHeight="1" thickBot="1">
      <c r="A209" s="6"/>
      <c r="B209" s="5"/>
      <c r="C209" s="20"/>
      <c r="D209" s="5"/>
      <c r="E209" s="5"/>
      <c r="F209" s="5"/>
      <c r="G209" s="197"/>
      <c r="H209" s="197"/>
    </row>
    <row r="210" spans="1:8" ht="15" customHeight="1" thickBot="1">
      <c r="A210" s="23"/>
      <c r="B210" s="8" t="s">
        <v>137</v>
      </c>
      <c r="C210" s="9"/>
      <c r="D210" s="9"/>
      <c r="E210" s="9"/>
      <c r="F210" s="9"/>
      <c r="G210" s="198">
        <f>SUM(G211,G213:G215,G217,G219,G221)</f>
        <v>8177</v>
      </c>
      <c r="H210" s="198">
        <f>SUM(H211,H213:H215,H217,H219,H221)</f>
        <v>4850</v>
      </c>
    </row>
    <row r="211" spans="1:8" ht="15" customHeight="1">
      <c r="A211" s="6"/>
      <c r="B211" s="10" t="s">
        <v>0</v>
      </c>
      <c r="C211" s="16" t="s">
        <v>131</v>
      </c>
      <c r="D211" s="14"/>
      <c r="E211" s="14"/>
      <c r="F211" s="14"/>
      <c r="G211" s="197">
        <f>SUM(G212)</f>
        <v>0</v>
      </c>
      <c r="H211" s="197">
        <f>SUM(H212)</f>
        <v>0</v>
      </c>
    </row>
    <row r="212" spans="1:8" ht="15" customHeight="1">
      <c r="A212" s="6"/>
      <c r="B212" s="5"/>
      <c r="C212" s="20" t="s">
        <v>3</v>
      </c>
      <c r="D212" s="12" t="s">
        <v>100</v>
      </c>
      <c r="E212" s="12"/>
      <c r="F212" s="12"/>
      <c r="G212" s="206"/>
      <c r="H212" s="206"/>
    </row>
    <row r="213" spans="1:8" ht="15" customHeight="1">
      <c r="A213" s="6"/>
      <c r="B213" s="10" t="s">
        <v>78</v>
      </c>
      <c r="C213" s="75" t="s">
        <v>114</v>
      </c>
      <c r="D213" s="14"/>
      <c r="E213" s="14"/>
      <c r="F213" s="14"/>
      <c r="G213" s="197"/>
      <c r="H213" s="197"/>
    </row>
    <row r="214" spans="1:8" ht="15" customHeight="1">
      <c r="A214" s="6"/>
      <c r="B214" s="10" t="s">
        <v>82</v>
      </c>
      <c r="C214" s="16" t="s">
        <v>118</v>
      </c>
      <c r="D214" s="14"/>
      <c r="E214" s="14"/>
      <c r="F214" s="14"/>
      <c r="G214" s="197"/>
      <c r="H214" s="197"/>
    </row>
    <row r="215" spans="1:8" ht="15" customHeight="1">
      <c r="A215" s="6"/>
      <c r="B215" s="10" t="s">
        <v>84</v>
      </c>
      <c r="C215" s="16" t="s">
        <v>207</v>
      </c>
      <c r="D215" s="14"/>
      <c r="E215" s="14"/>
      <c r="F215" s="14"/>
      <c r="G215" s="197">
        <f>SUM(G216)</f>
        <v>4916</v>
      </c>
      <c r="H215" s="197">
        <f>SUM(H216)</f>
        <v>1281</v>
      </c>
    </row>
    <row r="216" spans="1:8" ht="15" customHeight="1">
      <c r="A216" s="6"/>
      <c r="B216" s="10"/>
      <c r="C216" s="558" t="s">
        <v>3</v>
      </c>
      <c r="D216" s="14" t="s">
        <v>297</v>
      </c>
      <c r="E216" s="14"/>
      <c r="F216" s="14"/>
      <c r="G216" s="206">
        <v>4916</v>
      </c>
      <c r="H216" s="206">
        <v>1281</v>
      </c>
    </row>
    <row r="217" spans="1:8" ht="15" customHeight="1">
      <c r="A217" s="6"/>
      <c r="B217" s="10" t="s">
        <v>85</v>
      </c>
      <c r="C217" s="16" t="s">
        <v>208</v>
      </c>
      <c r="D217" s="14"/>
      <c r="E217" s="14"/>
      <c r="F217" s="14"/>
      <c r="G217" s="197"/>
      <c r="H217" s="197"/>
    </row>
    <row r="218" spans="1:8" ht="15" customHeight="1">
      <c r="A218" s="6"/>
      <c r="B218" s="10"/>
      <c r="C218" s="20" t="s">
        <v>3</v>
      </c>
      <c r="D218" s="12" t="s">
        <v>159</v>
      </c>
      <c r="E218" s="12"/>
      <c r="F218" s="12"/>
      <c r="G218" s="206"/>
      <c r="H218" s="206"/>
    </row>
    <row r="219" spans="1:8" ht="15" customHeight="1">
      <c r="A219" s="6"/>
      <c r="B219" s="10" t="s">
        <v>209</v>
      </c>
      <c r="C219" s="16" t="s">
        <v>128</v>
      </c>
      <c r="D219" s="14"/>
      <c r="E219" s="14"/>
      <c r="F219" s="14"/>
      <c r="G219" s="197"/>
      <c r="H219" s="197">
        <f>SUM(H220)</f>
        <v>3310</v>
      </c>
    </row>
    <row r="220" spans="1:8" ht="15" customHeight="1">
      <c r="A220" s="6"/>
      <c r="B220" s="5"/>
      <c r="C220" s="20" t="s">
        <v>3</v>
      </c>
      <c r="D220" s="14" t="s">
        <v>129</v>
      </c>
      <c r="E220" s="14"/>
      <c r="F220" s="14"/>
      <c r="G220" s="206"/>
      <c r="H220" s="206">
        <v>3310</v>
      </c>
    </row>
    <row r="221" spans="1:8" ht="15" customHeight="1">
      <c r="A221" s="6"/>
      <c r="B221" s="10" t="s">
        <v>210</v>
      </c>
      <c r="C221" s="16" t="s">
        <v>211</v>
      </c>
      <c r="D221" s="14"/>
      <c r="E221" s="14"/>
      <c r="F221" s="14"/>
      <c r="G221" s="197">
        <v>3261</v>
      </c>
      <c r="H221" s="197">
        <v>259</v>
      </c>
    </row>
    <row r="222" spans="1:8" ht="15" customHeight="1" thickBot="1">
      <c r="A222" s="17"/>
      <c r="B222" s="172"/>
      <c r="C222" s="204"/>
      <c r="D222" s="18"/>
      <c r="E222" s="18"/>
      <c r="F222" s="18"/>
      <c r="G222" s="247"/>
      <c r="H222" s="247"/>
    </row>
    <row r="223" spans="1:8" ht="15" customHeight="1" thickBot="1">
      <c r="A223" s="235"/>
      <c r="B223" s="236"/>
      <c r="C223" s="236"/>
      <c r="D223" s="236"/>
      <c r="E223" s="236"/>
      <c r="F223" s="236"/>
      <c r="G223" s="237"/>
      <c r="H223" s="237"/>
    </row>
    <row r="224" spans="1:8" ht="15" customHeight="1" thickBot="1">
      <c r="A224" s="212"/>
      <c r="B224" s="213" t="s">
        <v>241</v>
      </c>
      <c r="C224" s="214"/>
      <c r="D224" s="214"/>
      <c r="E224" s="214"/>
      <c r="F224" s="214"/>
      <c r="G224" s="215">
        <f>SUM(G225,G226:G232)</f>
        <v>132792</v>
      </c>
      <c r="H224" s="215">
        <f>SUM(H225,H226:H232)</f>
        <v>148544</v>
      </c>
    </row>
    <row r="225" spans="1:8" ht="15" customHeight="1">
      <c r="A225" s="6"/>
      <c r="B225" s="10" t="s">
        <v>0</v>
      </c>
      <c r="C225" s="175" t="s">
        <v>131</v>
      </c>
      <c r="D225" s="201"/>
      <c r="E225" s="201"/>
      <c r="F225" s="202"/>
      <c r="G225" s="216">
        <v>111644</v>
      </c>
      <c r="H225" s="216">
        <v>118371</v>
      </c>
    </row>
    <row r="226" spans="1:8" ht="15" customHeight="1">
      <c r="A226" s="6"/>
      <c r="B226" s="10" t="s">
        <v>78</v>
      </c>
      <c r="C226" s="203" t="s">
        <v>114</v>
      </c>
      <c r="D226" s="12"/>
      <c r="E226" s="12"/>
      <c r="F226" s="91"/>
      <c r="G226" s="217"/>
      <c r="H226" s="217"/>
    </row>
    <row r="227" spans="1:8" ht="15" customHeight="1">
      <c r="A227" s="6"/>
      <c r="B227" s="10" t="s">
        <v>82</v>
      </c>
      <c r="C227" s="25" t="s">
        <v>118</v>
      </c>
      <c r="D227" s="12"/>
      <c r="E227" s="12"/>
      <c r="F227" s="91"/>
      <c r="G227" s="217"/>
      <c r="H227" s="217"/>
    </row>
    <row r="228" spans="1:8" ht="15" customHeight="1">
      <c r="A228" s="6"/>
      <c r="B228" s="10" t="s">
        <v>84</v>
      </c>
      <c r="C228" s="25" t="s">
        <v>207</v>
      </c>
      <c r="D228" s="12"/>
      <c r="E228" s="12"/>
      <c r="F228" s="91"/>
      <c r="G228" s="217"/>
      <c r="H228" s="217"/>
    </row>
    <row r="229" spans="1:8" ht="15" customHeight="1">
      <c r="A229" s="6"/>
      <c r="B229" s="10"/>
      <c r="C229" s="558" t="s">
        <v>3</v>
      </c>
      <c r="D229" s="14" t="s">
        <v>297</v>
      </c>
      <c r="E229" s="12"/>
      <c r="F229" s="91"/>
      <c r="G229" s="217"/>
      <c r="H229" s="217"/>
    </row>
    <row r="230" spans="1:8" ht="15" customHeight="1">
      <c r="A230" s="6"/>
      <c r="B230" s="10" t="s">
        <v>85</v>
      </c>
      <c r="C230" s="16" t="s">
        <v>208</v>
      </c>
      <c r="D230" s="12"/>
      <c r="E230" s="12"/>
      <c r="F230" s="91"/>
      <c r="G230" s="217"/>
      <c r="H230" s="217"/>
    </row>
    <row r="231" spans="1:8" ht="15" customHeight="1">
      <c r="A231" s="6"/>
      <c r="B231" s="10" t="s">
        <v>209</v>
      </c>
      <c r="C231" s="25" t="s">
        <v>128</v>
      </c>
      <c r="D231" s="12"/>
      <c r="E231" s="12"/>
      <c r="F231" s="91"/>
      <c r="G231" s="217"/>
      <c r="H231" s="217">
        <v>9182</v>
      </c>
    </row>
    <row r="232" spans="1:8" ht="15" customHeight="1">
      <c r="A232" s="6"/>
      <c r="B232" s="10" t="s">
        <v>210</v>
      </c>
      <c r="C232" s="25" t="s">
        <v>211</v>
      </c>
      <c r="D232" s="12"/>
      <c r="E232" s="12"/>
      <c r="F232" s="91"/>
      <c r="G232" s="217">
        <v>21148</v>
      </c>
      <c r="H232" s="217">
        <v>20991</v>
      </c>
    </row>
    <row r="233" spans="1:8" ht="15" customHeight="1" thickBot="1">
      <c r="A233" s="6"/>
      <c r="B233" s="5"/>
      <c r="C233" s="5"/>
      <c r="D233" s="5"/>
      <c r="E233" s="5"/>
      <c r="F233" s="5"/>
      <c r="G233" s="246"/>
      <c r="H233" s="246"/>
    </row>
    <row r="234" spans="1:8" ht="15" customHeight="1" thickBot="1">
      <c r="A234" s="23"/>
      <c r="B234" s="8" t="s">
        <v>92</v>
      </c>
      <c r="C234" s="9"/>
      <c r="D234" s="9"/>
      <c r="E234" s="9"/>
      <c r="F234" s="9"/>
      <c r="G234" s="198">
        <f>SUM(G235,G237:G239,G241,G243,G245)</f>
        <v>26602</v>
      </c>
      <c r="H234" s="198">
        <f>SUM(H235,H237:H239,H241,H243,H245)</f>
        <v>27456</v>
      </c>
    </row>
    <row r="235" spans="1:8" ht="15" customHeight="1">
      <c r="A235" s="6"/>
      <c r="B235" s="10" t="s">
        <v>0</v>
      </c>
      <c r="C235" s="16" t="s">
        <v>131</v>
      </c>
      <c r="D235" s="14"/>
      <c r="E235" s="14"/>
      <c r="F235" s="14"/>
      <c r="G235" s="197"/>
      <c r="H235" s="197"/>
    </row>
    <row r="236" spans="1:8" ht="15" customHeight="1">
      <c r="A236" s="6"/>
      <c r="B236" s="5"/>
      <c r="C236" s="20" t="s">
        <v>3</v>
      </c>
      <c r="D236" s="12" t="s">
        <v>100</v>
      </c>
      <c r="E236" s="12"/>
      <c r="F236" s="12"/>
      <c r="G236" s="206"/>
      <c r="H236" s="206"/>
    </row>
    <row r="237" spans="1:8" ht="15" customHeight="1">
      <c r="A237" s="6"/>
      <c r="B237" s="10" t="s">
        <v>78</v>
      </c>
      <c r="C237" s="75" t="s">
        <v>114</v>
      </c>
      <c r="D237" s="14"/>
      <c r="E237" s="14"/>
      <c r="F237" s="14"/>
      <c r="G237" s="197"/>
      <c r="H237" s="197"/>
    </row>
    <row r="238" spans="1:8" ht="15" customHeight="1">
      <c r="A238" s="6"/>
      <c r="B238" s="10" t="s">
        <v>82</v>
      </c>
      <c r="C238" s="16" t="s">
        <v>118</v>
      </c>
      <c r="D238" s="14"/>
      <c r="E238" s="14"/>
      <c r="F238" s="14"/>
      <c r="G238" s="197"/>
      <c r="H238" s="197"/>
    </row>
    <row r="239" spans="1:8" ht="15" customHeight="1">
      <c r="A239" s="6"/>
      <c r="B239" s="10" t="s">
        <v>84</v>
      </c>
      <c r="C239" s="16" t="s">
        <v>207</v>
      </c>
      <c r="D239" s="14"/>
      <c r="E239" s="14"/>
      <c r="F239" s="14"/>
      <c r="G239" s="197">
        <f>SUM(G240)</f>
        <v>24720</v>
      </c>
      <c r="H239" s="197">
        <f>SUM(H240)</f>
        <v>24720</v>
      </c>
    </row>
    <row r="240" spans="1:8" ht="15" customHeight="1">
      <c r="A240" s="6"/>
      <c r="B240" s="10"/>
      <c r="C240" s="558" t="s">
        <v>3</v>
      </c>
      <c r="D240" s="14" t="s">
        <v>297</v>
      </c>
      <c r="E240" s="14"/>
      <c r="F240" s="14"/>
      <c r="G240" s="206">
        <v>24720</v>
      </c>
      <c r="H240" s="206">
        <v>24720</v>
      </c>
    </row>
    <row r="241" spans="1:8" ht="15" customHeight="1">
      <c r="A241" s="6"/>
      <c r="B241" s="10" t="s">
        <v>85</v>
      </c>
      <c r="C241" s="16" t="s">
        <v>208</v>
      </c>
      <c r="D241" s="14"/>
      <c r="E241" s="14"/>
      <c r="F241" s="14"/>
      <c r="G241" s="197"/>
      <c r="H241" s="197"/>
    </row>
    <row r="242" spans="1:8" ht="15" customHeight="1">
      <c r="A242" s="6"/>
      <c r="B242" s="10"/>
      <c r="C242" s="20" t="s">
        <v>3</v>
      </c>
      <c r="D242" s="12" t="s">
        <v>159</v>
      </c>
      <c r="E242" s="12"/>
      <c r="F242" s="12"/>
      <c r="G242" s="206"/>
      <c r="H242" s="206"/>
    </row>
    <row r="243" spans="1:8" ht="15" customHeight="1">
      <c r="A243" s="6"/>
      <c r="B243" s="10" t="s">
        <v>209</v>
      </c>
      <c r="C243" s="16" t="s">
        <v>128</v>
      </c>
      <c r="D243" s="14"/>
      <c r="E243" s="14"/>
      <c r="F243" s="14"/>
      <c r="G243" s="197"/>
      <c r="H243" s="197">
        <f>SUM(H244)</f>
        <v>897</v>
      </c>
    </row>
    <row r="244" spans="1:8" ht="15" customHeight="1">
      <c r="A244" s="6"/>
      <c r="B244" s="5"/>
      <c r="C244" s="20" t="s">
        <v>3</v>
      </c>
      <c r="D244" s="14" t="s">
        <v>129</v>
      </c>
      <c r="E244" s="14"/>
      <c r="F244" s="14"/>
      <c r="G244" s="206"/>
      <c r="H244" s="206">
        <v>897</v>
      </c>
    </row>
    <row r="245" spans="1:8" ht="15" customHeight="1">
      <c r="A245" s="6"/>
      <c r="B245" s="10" t="s">
        <v>210</v>
      </c>
      <c r="C245" s="16" t="s">
        <v>211</v>
      </c>
      <c r="D245" s="14"/>
      <c r="E245" s="14"/>
      <c r="F245" s="14"/>
      <c r="G245" s="197">
        <v>1882</v>
      </c>
      <c r="H245" s="197">
        <v>1839</v>
      </c>
    </row>
    <row r="246" spans="1:8" ht="15" customHeight="1" thickBot="1">
      <c r="A246" s="17"/>
      <c r="B246" s="18"/>
      <c r="C246" s="18"/>
      <c r="D246" s="18"/>
      <c r="E246" s="18"/>
      <c r="F246" s="18"/>
      <c r="G246" s="246"/>
      <c r="H246" s="246"/>
    </row>
    <row r="247" spans="1:8" ht="15" customHeight="1" thickBot="1">
      <c r="A247" s="23"/>
      <c r="B247" s="8" t="s">
        <v>138</v>
      </c>
      <c r="C247" s="9"/>
      <c r="D247" s="9"/>
      <c r="E247" s="9"/>
      <c r="F247" s="9"/>
      <c r="G247" s="198">
        <f>SUM(G248,G250:G252,G254,G256,G258)</f>
        <v>5293</v>
      </c>
      <c r="H247" s="198">
        <f>SUM(H248,H250:H252,H254,H256,H258)</f>
        <v>5249</v>
      </c>
    </row>
    <row r="248" spans="1:8" ht="15" customHeight="1">
      <c r="A248" s="6"/>
      <c r="B248" s="10" t="s">
        <v>0</v>
      </c>
      <c r="C248" s="16" t="s">
        <v>131</v>
      </c>
      <c r="D248" s="14"/>
      <c r="E248" s="14"/>
      <c r="F248" s="14"/>
      <c r="G248" s="197"/>
      <c r="H248" s="197"/>
    </row>
    <row r="249" spans="1:8" ht="15" customHeight="1">
      <c r="A249" s="6"/>
      <c r="B249" s="5"/>
      <c r="C249" s="20" t="s">
        <v>3</v>
      </c>
      <c r="D249" s="12" t="s">
        <v>100</v>
      </c>
      <c r="E249" s="12"/>
      <c r="F249" s="12"/>
      <c r="G249" s="206"/>
      <c r="H249" s="206"/>
    </row>
    <row r="250" spans="1:8" ht="15" customHeight="1">
      <c r="A250" s="6"/>
      <c r="B250" s="10" t="s">
        <v>78</v>
      </c>
      <c r="C250" s="75" t="s">
        <v>114</v>
      </c>
      <c r="D250" s="14"/>
      <c r="E250" s="14"/>
      <c r="F250" s="14"/>
      <c r="G250" s="197"/>
      <c r="H250" s="197"/>
    </row>
    <row r="251" spans="1:8" ht="15" customHeight="1">
      <c r="A251" s="6"/>
      <c r="B251" s="10" t="s">
        <v>82</v>
      </c>
      <c r="C251" s="16" t="s">
        <v>118</v>
      </c>
      <c r="D251" s="14"/>
      <c r="E251" s="14"/>
      <c r="F251" s="14"/>
      <c r="G251" s="197"/>
      <c r="H251" s="197"/>
    </row>
    <row r="252" spans="1:8" ht="15" customHeight="1">
      <c r="A252" s="6"/>
      <c r="B252" s="10" t="s">
        <v>84</v>
      </c>
      <c r="C252" s="16" t="s">
        <v>207</v>
      </c>
      <c r="D252" s="14"/>
      <c r="E252" s="14"/>
      <c r="F252" s="14"/>
      <c r="G252" s="197">
        <f>SUM(G253)</f>
        <v>4380</v>
      </c>
      <c r="H252" s="197">
        <f>SUM(H253)</f>
        <v>4380</v>
      </c>
    </row>
    <row r="253" spans="1:8" ht="15" customHeight="1">
      <c r="A253" s="6"/>
      <c r="B253" s="10"/>
      <c r="C253" s="558" t="s">
        <v>3</v>
      </c>
      <c r="D253" s="14" t="s">
        <v>297</v>
      </c>
      <c r="E253" s="14"/>
      <c r="F253" s="14"/>
      <c r="G253" s="206">
        <v>4380</v>
      </c>
      <c r="H253" s="206">
        <v>4380</v>
      </c>
    </row>
    <row r="254" spans="1:8" ht="15" customHeight="1">
      <c r="A254" s="6"/>
      <c r="B254" s="10" t="s">
        <v>85</v>
      </c>
      <c r="C254" s="16" t="s">
        <v>208</v>
      </c>
      <c r="D254" s="14"/>
      <c r="E254" s="14"/>
      <c r="F254" s="14"/>
      <c r="G254" s="197"/>
      <c r="H254" s="197"/>
    </row>
    <row r="255" spans="1:8" ht="15" customHeight="1">
      <c r="A255" s="6"/>
      <c r="B255" s="10"/>
      <c r="C255" s="20" t="s">
        <v>3</v>
      </c>
      <c r="D255" s="12" t="s">
        <v>159</v>
      </c>
      <c r="E255" s="12"/>
      <c r="F255" s="12"/>
      <c r="G255" s="206"/>
      <c r="H255" s="206"/>
    </row>
    <row r="256" spans="1:8" ht="15" customHeight="1">
      <c r="A256" s="6"/>
      <c r="B256" s="10" t="s">
        <v>209</v>
      </c>
      <c r="C256" s="16" t="s">
        <v>128</v>
      </c>
      <c r="D256" s="14"/>
      <c r="E256" s="14"/>
      <c r="F256" s="14"/>
      <c r="G256" s="197"/>
      <c r="H256" s="197"/>
    </row>
    <row r="257" spans="1:8" ht="15" customHeight="1">
      <c r="A257" s="6"/>
      <c r="B257" s="5"/>
      <c r="C257" s="20" t="s">
        <v>3</v>
      </c>
      <c r="D257" s="14" t="s">
        <v>129</v>
      </c>
      <c r="E257" s="14"/>
      <c r="F257" s="14"/>
      <c r="G257" s="206"/>
      <c r="H257" s="206"/>
    </row>
    <row r="258" spans="1:8" ht="15" customHeight="1">
      <c r="A258" s="6"/>
      <c r="B258" s="10" t="s">
        <v>210</v>
      </c>
      <c r="C258" s="16" t="s">
        <v>211</v>
      </c>
      <c r="D258" s="14"/>
      <c r="E258" s="14"/>
      <c r="F258" s="14"/>
      <c r="G258" s="197">
        <v>913</v>
      </c>
      <c r="H258" s="197">
        <v>869</v>
      </c>
    </row>
    <row r="259" spans="1:8" ht="15" customHeight="1" thickBot="1">
      <c r="A259" s="17"/>
      <c r="B259" s="18"/>
      <c r="C259" s="18"/>
      <c r="D259" s="18"/>
      <c r="E259" s="18"/>
      <c r="F259" s="18"/>
      <c r="G259" s="205"/>
      <c r="H259" s="205"/>
    </row>
    <row r="260" spans="1:8" ht="15" customHeight="1" thickBot="1">
      <c r="A260" s="23"/>
      <c r="B260" s="8" t="s">
        <v>173</v>
      </c>
      <c r="C260" s="9"/>
      <c r="D260" s="9"/>
      <c r="E260" s="9"/>
      <c r="F260" s="9"/>
      <c r="G260" s="198"/>
      <c r="H260" s="198">
        <f>SUM(H261,H263)</f>
        <v>826</v>
      </c>
    </row>
    <row r="261" spans="1:8" ht="15" customHeight="1">
      <c r="A261" s="6"/>
      <c r="B261" s="10" t="s">
        <v>0</v>
      </c>
      <c r="C261" s="16" t="s">
        <v>131</v>
      </c>
      <c r="D261" s="14"/>
      <c r="E261" s="14"/>
      <c r="F261" s="14"/>
      <c r="G261" s="197"/>
      <c r="H261" s="197"/>
    </row>
    <row r="262" spans="1:8" ht="15" customHeight="1">
      <c r="A262" s="6"/>
      <c r="B262" s="5"/>
      <c r="C262" s="20" t="s">
        <v>3</v>
      </c>
      <c r="D262" s="12" t="s">
        <v>100</v>
      </c>
      <c r="E262" s="12"/>
      <c r="F262" s="12"/>
      <c r="G262" s="206"/>
      <c r="H262" s="206"/>
    </row>
    <row r="263" spans="1:8" ht="15" customHeight="1">
      <c r="A263" s="6"/>
      <c r="B263" s="10" t="s">
        <v>210</v>
      </c>
      <c r="C263" s="16" t="s">
        <v>211</v>
      </c>
      <c r="D263" s="14"/>
      <c r="E263" s="14"/>
      <c r="F263" s="14"/>
      <c r="G263" s="197"/>
      <c r="H263" s="197">
        <v>826</v>
      </c>
    </row>
    <row r="264" spans="1:8" ht="15" customHeight="1" thickBot="1">
      <c r="A264" s="17"/>
      <c r="B264" s="18"/>
      <c r="C264" s="18"/>
      <c r="D264" s="18"/>
      <c r="E264" s="18"/>
      <c r="F264" s="18"/>
      <c r="G264" s="246"/>
      <c r="H264" s="246"/>
    </row>
    <row r="265" spans="1:8" ht="15" customHeight="1" thickBot="1">
      <c r="A265" s="23"/>
      <c r="B265" s="8" t="s">
        <v>314</v>
      </c>
      <c r="C265" s="9"/>
      <c r="D265" s="9"/>
      <c r="E265" s="9"/>
      <c r="F265" s="9"/>
      <c r="G265" s="198">
        <f>SUM(G266,G268:G272,G274,G276)</f>
        <v>54601</v>
      </c>
      <c r="H265" s="198">
        <f>SUM(H266,H272,H274,H276)</f>
        <v>61872</v>
      </c>
    </row>
    <row r="266" spans="1:8" ht="15" customHeight="1">
      <c r="A266" s="6"/>
      <c r="B266" s="10" t="s">
        <v>0</v>
      </c>
      <c r="C266" s="16" t="s">
        <v>131</v>
      </c>
      <c r="D266" s="14"/>
      <c r="E266" s="14"/>
      <c r="F266" s="14"/>
      <c r="G266" s="197">
        <f>SUM(G267)</f>
        <v>3353</v>
      </c>
      <c r="H266" s="197">
        <f>SUM(H267)</f>
        <v>3353</v>
      </c>
    </row>
    <row r="267" spans="1:8" ht="15" customHeight="1">
      <c r="A267" s="6"/>
      <c r="B267" s="5"/>
      <c r="C267" s="20" t="s">
        <v>3</v>
      </c>
      <c r="D267" s="12" t="s">
        <v>100</v>
      </c>
      <c r="E267" s="12"/>
      <c r="F267" s="12"/>
      <c r="G267" s="206">
        <v>3353</v>
      </c>
      <c r="H267" s="206">
        <v>3353</v>
      </c>
    </row>
    <row r="268" spans="1:8" ht="15" customHeight="1">
      <c r="A268" s="6"/>
      <c r="B268" s="10" t="s">
        <v>78</v>
      </c>
      <c r="C268" s="75" t="s">
        <v>114</v>
      </c>
      <c r="D268" s="14"/>
      <c r="E268" s="14"/>
      <c r="F268" s="14"/>
      <c r="G268" s="197"/>
      <c r="H268" s="197"/>
    </row>
    <row r="269" spans="1:8" ht="15" customHeight="1">
      <c r="A269" s="6"/>
      <c r="B269" s="10" t="s">
        <v>82</v>
      </c>
      <c r="C269" s="16" t="s">
        <v>118</v>
      </c>
      <c r="D269" s="14"/>
      <c r="E269" s="14"/>
      <c r="F269" s="14"/>
      <c r="G269" s="197"/>
      <c r="H269" s="197"/>
    </row>
    <row r="270" spans="1:8" ht="15" customHeight="1">
      <c r="A270" s="6"/>
      <c r="B270" s="10" t="s">
        <v>84</v>
      </c>
      <c r="C270" s="16" t="s">
        <v>207</v>
      </c>
      <c r="D270" s="14"/>
      <c r="E270" s="14"/>
      <c r="F270" s="14"/>
      <c r="G270" s="197"/>
      <c r="H270" s="197"/>
    </row>
    <row r="271" spans="1:8" ht="15" customHeight="1">
      <c r="A271" s="6"/>
      <c r="B271" s="10"/>
      <c r="C271" s="558" t="s">
        <v>3</v>
      </c>
      <c r="D271" s="14" t="s">
        <v>297</v>
      </c>
      <c r="E271" s="14"/>
      <c r="F271" s="14"/>
      <c r="G271" s="197"/>
      <c r="H271" s="197"/>
    </row>
    <row r="272" spans="1:8" ht="15" customHeight="1">
      <c r="A272" s="6"/>
      <c r="B272" s="10" t="s">
        <v>85</v>
      </c>
      <c r="C272" s="16" t="s">
        <v>208</v>
      </c>
      <c r="D272" s="14"/>
      <c r="E272" s="14"/>
      <c r="F272" s="14"/>
      <c r="G272" s="197"/>
      <c r="H272" s="197">
        <f>SUM(H273)</f>
        <v>300</v>
      </c>
    </row>
    <row r="273" spans="1:8" ht="15" customHeight="1">
      <c r="A273" s="6"/>
      <c r="B273" s="10"/>
      <c r="C273" s="20" t="s">
        <v>3</v>
      </c>
      <c r="D273" s="12" t="s">
        <v>159</v>
      </c>
      <c r="E273" s="12"/>
      <c r="F273" s="12"/>
      <c r="G273" s="206"/>
      <c r="H273" s="206">
        <v>300</v>
      </c>
    </row>
    <row r="274" spans="1:8" ht="15" customHeight="1">
      <c r="A274" s="6"/>
      <c r="B274" s="10" t="s">
        <v>209</v>
      </c>
      <c r="C274" s="16" t="s">
        <v>128</v>
      </c>
      <c r="D274" s="14"/>
      <c r="E274" s="14"/>
      <c r="F274" s="14"/>
      <c r="G274" s="197"/>
      <c r="H274" s="197">
        <f>SUM(H275)</f>
        <v>5718</v>
      </c>
    </row>
    <row r="275" spans="1:8" ht="15" customHeight="1">
      <c r="A275" s="6"/>
      <c r="B275" s="5"/>
      <c r="C275" s="20" t="s">
        <v>3</v>
      </c>
      <c r="D275" s="14" t="s">
        <v>129</v>
      </c>
      <c r="E275" s="14"/>
      <c r="F275" s="14"/>
      <c r="G275" s="206"/>
      <c r="H275" s="206">
        <v>5718</v>
      </c>
    </row>
    <row r="276" spans="1:8" ht="15" customHeight="1">
      <c r="A276" s="6"/>
      <c r="B276" s="10" t="s">
        <v>210</v>
      </c>
      <c r="C276" s="16" t="s">
        <v>211</v>
      </c>
      <c r="D276" s="14"/>
      <c r="E276" s="14"/>
      <c r="F276" s="14"/>
      <c r="G276" s="197">
        <v>51248</v>
      </c>
      <c r="H276" s="197">
        <v>52501</v>
      </c>
    </row>
    <row r="277" spans="1:8" ht="15" customHeight="1" thickBot="1">
      <c r="A277" s="6"/>
      <c r="B277" s="5"/>
      <c r="C277" s="5"/>
      <c r="D277" s="5"/>
      <c r="E277" s="5"/>
      <c r="F277" s="5"/>
      <c r="G277" s="197"/>
      <c r="H277" s="197"/>
    </row>
    <row r="278" spans="1:8" ht="15" customHeight="1" thickBot="1">
      <c r="A278" s="23"/>
      <c r="B278" s="8" t="s">
        <v>315</v>
      </c>
      <c r="C278" s="9"/>
      <c r="D278" s="9"/>
      <c r="E278" s="9"/>
      <c r="F278" s="9"/>
      <c r="G278" s="198">
        <f>SUM(G279,G281:G283,G286,G288,G290)</f>
        <v>98056</v>
      </c>
      <c r="H278" s="198">
        <f>SUM(H279,H281:H283,H286,H288,H290)</f>
        <v>128436</v>
      </c>
    </row>
    <row r="279" spans="1:8" ht="15" customHeight="1">
      <c r="A279" s="6"/>
      <c r="B279" s="10" t="s">
        <v>0</v>
      </c>
      <c r="C279" s="16" t="s">
        <v>131</v>
      </c>
      <c r="D279" s="14"/>
      <c r="E279" s="14"/>
      <c r="F279" s="14"/>
      <c r="G279" s="197">
        <f>SUM(G280)</f>
        <v>6630</v>
      </c>
      <c r="H279" s="197">
        <f>SUM(H280)</f>
        <v>7123</v>
      </c>
    </row>
    <row r="280" spans="1:8" ht="15" customHeight="1">
      <c r="A280" s="6"/>
      <c r="B280" s="5"/>
      <c r="C280" s="20" t="s">
        <v>3</v>
      </c>
      <c r="D280" s="12" t="s">
        <v>100</v>
      </c>
      <c r="E280" s="12"/>
      <c r="F280" s="12"/>
      <c r="G280" s="206">
        <v>6630</v>
      </c>
      <c r="H280" s="206">
        <v>7123</v>
      </c>
    </row>
    <row r="281" spans="1:8" ht="15" customHeight="1">
      <c r="A281" s="6"/>
      <c r="B281" s="10" t="s">
        <v>78</v>
      </c>
      <c r="C281" s="75" t="s">
        <v>114</v>
      </c>
      <c r="D281" s="14"/>
      <c r="E281" s="14"/>
      <c r="F281" s="14"/>
      <c r="G281" s="197"/>
      <c r="H281" s="197"/>
    </row>
    <row r="282" spans="1:8" ht="15" customHeight="1">
      <c r="A282" s="6"/>
      <c r="B282" s="10" t="s">
        <v>82</v>
      </c>
      <c r="C282" s="16" t="s">
        <v>118</v>
      </c>
      <c r="D282" s="14"/>
      <c r="E282" s="14"/>
      <c r="F282" s="14"/>
      <c r="G282" s="197"/>
      <c r="H282" s="197"/>
    </row>
    <row r="283" spans="1:8" ht="15" customHeight="1">
      <c r="A283" s="6"/>
      <c r="B283" s="10" t="s">
        <v>84</v>
      </c>
      <c r="C283" s="16" t="s">
        <v>207</v>
      </c>
      <c r="D283" s="14"/>
      <c r="E283" s="14"/>
      <c r="F283" s="14"/>
      <c r="G283" s="197">
        <f>SUM(G284)</f>
        <v>0</v>
      </c>
      <c r="H283" s="197">
        <f>SUM(H284:H285)</f>
        <v>2745</v>
      </c>
    </row>
    <row r="284" spans="1:8" ht="15" customHeight="1">
      <c r="A284" s="6"/>
      <c r="B284" s="10"/>
      <c r="C284" s="558" t="s">
        <v>3</v>
      </c>
      <c r="D284" s="14" t="s">
        <v>297</v>
      </c>
      <c r="E284" s="14"/>
      <c r="F284" s="14"/>
      <c r="G284" s="206"/>
      <c r="H284" s="206">
        <v>2339</v>
      </c>
    </row>
    <row r="285" spans="1:8" ht="15" customHeight="1">
      <c r="A285" s="6"/>
      <c r="B285" s="10"/>
      <c r="C285" s="20" t="s">
        <v>7</v>
      </c>
      <c r="D285" s="14" t="s">
        <v>396</v>
      </c>
      <c r="E285" s="14"/>
      <c r="F285" s="14"/>
      <c r="G285" s="206"/>
      <c r="H285" s="206">
        <v>406</v>
      </c>
    </row>
    <row r="286" spans="1:8" ht="15" customHeight="1">
      <c r="A286" s="6"/>
      <c r="B286" s="10" t="s">
        <v>85</v>
      </c>
      <c r="C286" s="16" t="s">
        <v>208</v>
      </c>
      <c r="D286" s="14"/>
      <c r="E286" s="14"/>
      <c r="F286" s="14"/>
      <c r="G286" s="197"/>
      <c r="H286" s="197">
        <f>SUM(H287)</f>
        <v>230</v>
      </c>
    </row>
    <row r="287" spans="1:8" ht="15" customHeight="1">
      <c r="A287" s="6"/>
      <c r="B287" s="10"/>
      <c r="C287" s="20" t="s">
        <v>3</v>
      </c>
      <c r="D287" s="12" t="s">
        <v>159</v>
      </c>
      <c r="E287" s="12"/>
      <c r="F287" s="12"/>
      <c r="G287" s="206"/>
      <c r="H287" s="206">
        <v>230</v>
      </c>
    </row>
    <row r="288" spans="1:8" ht="15" customHeight="1">
      <c r="A288" s="6"/>
      <c r="B288" s="10" t="s">
        <v>209</v>
      </c>
      <c r="C288" s="16" t="s">
        <v>128</v>
      </c>
      <c r="D288" s="14"/>
      <c r="E288" s="14"/>
      <c r="F288" s="14"/>
      <c r="G288" s="197"/>
      <c r="H288" s="197">
        <f>SUM(H289)</f>
        <v>11731</v>
      </c>
    </row>
    <row r="289" spans="1:8" ht="15" customHeight="1">
      <c r="A289" s="6"/>
      <c r="B289" s="5"/>
      <c r="C289" s="20" t="s">
        <v>3</v>
      </c>
      <c r="D289" s="14" t="s">
        <v>129</v>
      </c>
      <c r="E289" s="14"/>
      <c r="F289" s="14"/>
      <c r="G289" s="206"/>
      <c r="H289" s="206">
        <v>11731</v>
      </c>
    </row>
    <row r="290" spans="1:8" ht="15" customHeight="1">
      <c r="A290" s="6"/>
      <c r="B290" s="10" t="s">
        <v>210</v>
      </c>
      <c r="C290" s="16" t="s">
        <v>211</v>
      </c>
      <c r="D290" s="14"/>
      <c r="E290" s="14"/>
      <c r="F290" s="14"/>
      <c r="G290" s="197">
        <v>91426</v>
      </c>
      <c r="H290" s="197">
        <v>106607</v>
      </c>
    </row>
    <row r="291" spans="1:8" ht="15" customHeight="1" thickBot="1">
      <c r="A291" s="17"/>
      <c r="B291" s="172"/>
      <c r="C291" s="173"/>
      <c r="D291" s="18"/>
      <c r="E291" s="18"/>
      <c r="F291" s="207"/>
      <c r="G291" s="205"/>
      <c r="H291" s="205"/>
    </row>
    <row r="292" spans="1:8" ht="15" customHeight="1" thickBot="1">
      <c r="A292" s="23"/>
      <c r="B292" s="8" t="s">
        <v>316</v>
      </c>
      <c r="C292" s="9"/>
      <c r="D292" s="9"/>
      <c r="E292" s="9"/>
      <c r="F292" s="9"/>
      <c r="G292" s="198">
        <f>SUM(G293,G295:G299,G301,G303)</f>
        <v>68185</v>
      </c>
      <c r="H292" s="198">
        <f>SUM(H293,H295:H299,H301,H303)</f>
        <v>73210</v>
      </c>
    </row>
    <row r="293" spans="1:8" ht="15" customHeight="1">
      <c r="A293" s="6"/>
      <c r="B293" s="10" t="s">
        <v>0</v>
      </c>
      <c r="C293" s="16" t="s">
        <v>131</v>
      </c>
      <c r="D293" s="14"/>
      <c r="E293" s="14"/>
      <c r="F293" s="14"/>
      <c r="G293" s="197">
        <f>SUM(G294)</f>
        <v>5486</v>
      </c>
      <c r="H293" s="197">
        <f>SUM(H294)</f>
        <v>6523</v>
      </c>
    </row>
    <row r="294" spans="1:8" ht="15" customHeight="1">
      <c r="A294" s="6"/>
      <c r="B294" s="5"/>
      <c r="C294" s="20" t="s">
        <v>3</v>
      </c>
      <c r="D294" s="12" t="s">
        <v>100</v>
      </c>
      <c r="E294" s="12"/>
      <c r="F294" s="12"/>
      <c r="G294" s="206">
        <v>5486</v>
      </c>
      <c r="H294" s="206">
        <v>6523</v>
      </c>
    </row>
    <row r="295" spans="1:8" ht="15" customHeight="1">
      <c r="A295" s="6"/>
      <c r="B295" s="10" t="s">
        <v>78</v>
      </c>
      <c r="C295" s="75" t="s">
        <v>114</v>
      </c>
      <c r="D295" s="14"/>
      <c r="E295" s="14"/>
      <c r="F295" s="14"/>
      <c r="G295" s="197"/>
      <c r="H295" s="197"/>
    </row>
    <row r="296" spans="1:8" ht="15" customHeight="1">
      <c r="A296" s="6"/>
      <c r="B296" s="10" t="s">
        <v>82</v>
      </c>
      <c r="C296" s="16" t="s">
        <v>118</v>
      </c>
      <c r="D296" s="14"/>
      <c r="E296" s="14"/>
      <c r="F296" s="14"/>
      <c r="G296" s="197"/>
      <c r="H296" s="197"/>
    </row>
    <row r="297" spans="1:8" ht="15" customHeight="1">
      <c r="A297" s="6"/>
      <c r="B297" s="10" t="s">
        <v>84</v>
      </c>
      <c r="C297" s="16" t="s">
        <v>207</v>
      </c>
      <c r="D297" s="14"/>
      <c r="E297" s="14"/>
      <c r="F297" s="14"/>
      <c r="G297" s="197"/>
      <c r="H297" s="197"/>
    </row>
    <row r="298" spans="1:8" ht="15" customHeight="1">
      <c r="A298" s="6"/>
      <c r="B298" s="10"/>
      <c r="C298" s="558" t="s">
        <v>3</v>
      </c>
      <c r="D298" s="14" t="s">
        <v>297</v>
      </c>
      <c r="E298" s="14"/>
      <c r="F298" s="14"/>
      <c r="G298" s="197"/>
      <c r="H298" s="197"/>
    </row>
    <row r="299" spans="1:8" ht="15" customHeight="1">
      <c r="A299" s="6"/>
      <c r="B299" s="10" t="s">
        <v>85</v>
      </c>
      <c r="C299" s="16" t="s">
        <v>208</v>
      </c>
      <c r="D299" s="14"/>
      <c r="E299" s="14"/>
      <c r="F299" s="14"/>
      <c r="G299" s="197"/>
      <c r="H299" s="197">
        <f>SUM(H300)</f>
        <v>889</v>
      </c>
    </row>
    <row r="300" spans="1:8" ht="15" customHeight="1">
      <c r="A300" s="6"/>
      <c r="B300" s="10"/>
      <c r="C300" s="20" t="s">
        <v>3</v>
      </c>
      <c r="D300" s="12" t="s">
        <v>159</v>
      </c>
      <c r="E300" s="12"/>
      <c r="F300" s="12"/>
      <c r="G300" s="206"/>
      <c r="H300" s="206">
        <v>889</v>
      </c>
    </row>
    <row r="301" spans="1:8" ht="15" customHeight="1">
      <c r="A301" s="6"/>
      <c r="B301" s="10" t="s">
        <v>209</v>
      </c>
      <c r="C301" s="16" t="s">
        <v>128</v>
      </c>
      <c r="D301" s="14"/>
      <c r="E301" s="14"/>
      <c r="F301" s="14"/>
      <c r="G301" s="197"/>
      <c r="H301" s="197">
        <f>SUM(H302)</f>
        <v>3175</v>
      </c>
    </row>
    <row r="302" spans="1:8" ht="15" customHeight="1">
      <c r="A302" s="6"/>
      <c r="B302" s="5"/>
      <c r="C302" s="20" t="s">
        <v>3</v>
      </c>
      <c r="D302" s="14" t="s">
        <v>129</v>
      </c>
      <c r="E302" s="14"/>
      <c r="F302" s="14"/>
      <c r="G302" s="206"/>
      <c r="H302" s="206">
        <v>3175</v>
      </c>
    </row>
    <row r="303" spans="1:8" ht="15" customHeight="1">
      <c r="A303" s="6"/>
      <c r="B303" s="10" t="s">
        <v>210</v>
      </c>
      <c r="C303" s="16" t="s">
        <v>211</v>
      </c>
      <c r="D303" s="14"/>
      <c r="E303" s="14"/>
      <c r="F303" s="14"/>
      <c r="G303" s="197">
        <v>62699</v>
      </c>
      <c r="H303" s="197">
        <v>62623</v>
      </c>
    </row>
    <row r="304" spans="1:8" ht="15" customHeight="1" thickBot="1">
      <c r="A304" s="6"/>
      <c r="B304" s="5"/>
      <c r="C304" s="20"/>
      <c r="D304" s="5"/>
      <c r="E304" s="5"/>
      <c r="F304" s="200"/>
      <c r="G304" s="197"/>
      <c r="H304" s="197"/>
    </row>
    <row r="305" spans="1:8" ht="15" customHeight="1" thickBot="1">
      <c r="A305" s="23"/>
      <c r="B305" s="8" t="s">
        <v>142</v>
      </c>
      <c r="C305" s="7"/>
      <c r="D305" s="9"/>
      <c r="E305" s="9"/>
      <c r="F305" s="9"/>
      <c r="G305" s="198">
        <f>SUM(G306,G308:G312,G314,G316)</f>
        <v>110848</v>
      </c>
      <c r="H305" s="198">
        <f>SUM(H306,H308:H310,H314,H316)</f>
        <v>118934</v>
      </c>
    </row>
    <row r="306" spans="1:8" ht="15" customHeight="1">
      <c r="A306" s="6"/>
      <c r="B306" s="10" t="s">
        <v>0</v>
      </c>
      <c r="C306" s="16" t="s">
        <v>131</v>
      </c>
      <c r="D306" s="14"/>
      <c r="E306" s="14"/>
      <c r="F306" s="14"/>
      <c r="G306" s="197">
        <f>SUM(G307)</f>
        <v>18081</v>
      </c>
      <c r="H306" s="197">
        <f>SUM(H307)</f>
        <v>18081</v>
      </c>
    </row>
    <row r="307" spans="1:8" ht="15" customHeight="1">
      <c r="A307" s="6"/>
      <c r="B307" s="5"/>
      <c r="C307" s="20" t="s">
        <v>3</v>
      </c>
      <c r="D307" s="12" t="s">
        <v>100</v>
      </c>
      <c r="E307" s="12"/>
      <c r="F307" s="12"/>
      <c r="G307" s="206">
        <v>18081</v>
      </c>
      <c r="H307" s="206">
        <v>18081</v>
      </c>
    </row>
    <row r="308" spans="1:8" ht="15" customHeight="1">
      <c r="A308" s="6"/>
      <c r="B308" s="10" t="s">
        <v>78</v>
      </c>
      <c r="C308" s="75" t="s">
        <v>114</v>
      </c>
      <c r="D308" s="14"/>
      <c r="E308" s="14"/>
      <c r="F308" s="14"/>
      <c r="G308" s="197"/>
      <c r="H308" s="197"/>
    </row>
    <row r="309" spans="1:8" ht="15" customHeight="1">
      <c r="A309" s="6"/>
      <c r="B309" s="10" t="s">
        <v>82</v>
      </c>
      <c r="C309" s="16" t="s">
        <v>118</v>
      </c>
      <c r="D309" s="14"/>
      <c r="E309" s="14"/>
      <c r="F309" s="14"/>
      <c r="G309" s="197"/>
      <c r="H309" s="197"/>
    </row>
    <row r="310" spans="1:8" ht="15" customHeight="1">
      <c r="A310" s="6"/>
      <c r="B310" s="10" t="s">
        <v>84</v>
      </c>
      <c r="C310" s="16" t="s">
        <v>207</v>
      </c>
      <c r="D310" s="14"/>
      <c r="E310" s="14"/>
      <c r="F310" s="14"/>
      <c r="G310" s="197"/>
      <c r="H310" s="197">
        <f>SUM(H311)</f>
        <v>600</v>
      </c>
    </row>
    <row r="311" spans="1:8" ht="15" customHeight="1">
      <c r="A311" s="6"/>
      <c r="B311" s="10"/>
      <c r="C311" s="558" t="s">
        <v>3</v>
      </c>
      <c r="D311" s="14" t="s">
        <v>297</v>
      </c>
      <c r="E311" s="14"/>
      <c r="F311" s="14"/>
      <c r="G311" s="197"/>
      <c r="H311" s="206">
        <v>600</v>
      </c>
    </row>
    <row r="312" spans="1:8" ht="15" customHeight="1">
      <c r="A312" s="6"/>
      <c r="B312" s="10" t="s">
        <v>85</v>
      </c>
      <c r="C312" s="16" t="s">
        <v>208</v>
      </c>
      <c r="D312" s="14"/>
      <c r="E312" s="14"/>
      <c r="F312" s="14"/>
      <c r="G312" s="197"/>
      <c r="H312" s="197"/>
    </row>
    <row r="313" spans="1:8" ht="15" customHeight="1">
      <c r="A313" s="6"/>
      <c r="B313" s="10"/>
      <c r="C313" s="20" t="s">
        <v>3</v>
      </c>
      <c r="D313" s="12" t="s">
        <v>159</v>
      </c>
      <c r="E313" s="12"/>
      <c r="F313" s="12"/>
      <c r="G313" s="206"/>
      <c r="H313" s="206"/>
    </row>
    <row r="314" spans="1:8" ht="15" customHeight="1">
      <c r="A314" s="6"/>
      <c r="B314" s="10" t="s">
        <v>209</v>
      </c>
      <c r="C314" s="16" t="s">
        <v>128</v>
      </c>
      <c r="D314" s="14"/>
      <c r="E314" s="14"/>
      <c r="F314" s="14"/>
      <c r="G314" s="197"/>
      <c r="H314" s="197">
        <f>SUM(H315)</f>
        <v>6357</v>
      </c>
    </row>
    <row r="315" spans="1:8" ht="15" customHeight="1">
      <c r="A315" s="6"/>
      <c r="B315" s="5"/>
      <c r="C315" s="20" t="s">
        <v>3</v>
      </c>
      <c r="D315" s="14" t="s">
        <v>129</v>
      </c>
      <c r="E315" s="14"/>
      <c r="F315" s="14"/>
      <c r="G315" s="206"/>
      <c r="H315" s="206">
        <v>6357</v>
      </c>
    </row>
    <row r="316" spans="1:8" ht="15" customHeight="1">
      <c r="A316" s="6"/>
      <c r="B316" s="10" t="s">
        <v>210</v>
      </c>
      <c r="C316" s="16" t="s">
        <v>211</v>
      </c>
      <c r="D316" s="14"/>
      <c r="E316" s="14"/>
      <c r="F316" s="14"/>
      <c r="G316" s="197">
        <v>92767</v>
      </c>
      <c r="H316" s="197">
        <v>93896</v>
      </c>
    </row>
    <row r="317" spans="1:8" ht="15" customHeight="1" thickBot="1">
      <c r="A317" s="17"/>
      <c r="B317" s="18"/>
      <c r="C317" s="18"/>
      <c r="D317" s="18"/>
      <c r="E317" s="18"/>
      <c r="F317" s="18"/>
      <c r="G317" s="246"/>
      <c r="H317" s="246"/>
    </row>
    <row r="318" spans="1:8" ht="15" customHeight="1" thickBot="1">
      <c r="A318" s="23"/>
      <c r="B318" s="8" t="s">
        <v>91</v>
      </c>
      <c r="C318" s="9"/>
      <c r="D318" s="9"/>
      <c r="E318" s="9"/>
      <c r="F318" s="9"/>
      <c r="G318" s="198">
        <f>SUM(G319,G321:G325,G327,G329)</f>
        <v>11815</v>
      </c>
      <c r="H318" s="198">
        <f>SUM(H319,H321:H325,H327,H329)</f>
        <v>7008</v>
      </c>
    </row>
    <row r="319" spans="1:8" s="117" customFormat="1" ht="15" customHeight="1">
      <c r="A319" s="90"/>
      <c r="B319" s="174" t="s">
        <v>0</v>
      </c>
      <c r="C319" s="175" t="s">
        <v>131</v>
      </c>
      <c r="D319" s="175"/>
      <c r="E319" s="175"/>
      <c r="F319" s="175"/>
      <c r="G319" s="197"/>
      <c r="H319" s="197"/>
    </row>
    <row r="320" spans="1:8" ht="15" customHeight="1">
      <c r="A320" s="6"/>
      <c r="B320" s="5"/>
      <c r="C320" s="20" t="s">
        <v>3</v>
      </c>
      <c r="D320" s="12" t="s">
        <v>100</v>
      </c>
      <c r="E320" s="12"/>
      <c r="F320" s="12"/>
      <c r="G320" s="206"/>
      <c r="H320" s="206"/>
    </row>
    <row r="321" spans="1:8" ht="15" customHeight="1">
      <c r="A321" s="6"/>
      <c r="B321" s="10" t="s">
        <v>78</v>
      </c>
      <c r="C321" s="75" t="s">
        <v>114</v>
      </c>
      <c r="D321" s="14"/>
      <c r="E321" s="14"/>
      <c r="F321" s="14"/>
      <c r="G321" s="197"/>
      <c r="H321" s="197"/>
    </row>
    <row r="322" spans="1:8" ht="15" customHeight="1">
      <c r="A322" s="6"/>
      <c r="B322" s="10" t="s">
        <v>82</v>
      </c>
      <c r="C322" s="16" t="s">
        <v>118</v>
      </c>
      <c r="D322" s="14"/>
      <c r="E322" s="14"/>
      <c r="F322" s="14"/>
      <c r="G322" s="197"/>
      <c r="H322" s="197"/>
    </row>
    <row r="323" spans="1:8" ht="15" customHeight="1">
      <c r="A323" s="6"/>
      <c r="B323" s="10" t="s">
        <v>84</v>
      </c>
      <c r="C323" s="16" t="s">
        <v>207</v>
      </c>
      <c r="D323" s="14"/>
      <c r="E323" s="14"/>
      <c r="F323" s="14"/>
      <c r="G323" s="197"/>
      <c r="H323" s="197"/>
    </row>
    <row r="324" spans="1:8" ht="15" customHeight="1">
      <c r="A324" s="6"/>
      <c r="B324" s="10"/>
      <c r="C324" s="558" t="s">
        <v>3</v>
      </c>
      <c r="D324" s="14" t="s">
        <v>297</v>
      </c>
      <c r="E324" s="14"/>
      <c r="F324" s="14"/>
      <c r="G324" s="197"/>
      <c r="H324" s="197"/>
    </row>
    <row r="325" spans="1:8" ht="15" customHeight="1">
      <c r="A325" s="6"/>
      <c r="B325" s="10" t="s">
        <v>85</v>
      </c>
      <c r="C325" s="16" t="s">
        <v>208</v>
      </c>
      <c r="D325" s="14"/>
      <c r="E325" s="14"/>
      <c r="F325" s="14"/>
      <c r="G325" s="197"/>
      <c r="H325" s="197"/>
    </row>
    <row r="326" spans="1:8" ht="15" customHeight="1">
      <c r="A326" s="6"/>
      <c r="B326" s="10"/>
      <c r="C326" s="20" t="s">
        <v>3</v>
      </c>
      <c r="D326" s="12" t="s">
        <v>159</v>
      </c>
      <c r="E326" s="12"/>
      <c r="F326" s="12"/>
      <c r="G326" s="206"/>
      <c r="H326" s="206"/>
    </row>
    <row r="327" spans="1:8" ht="15" customHeight="1">
      <c r="A327" s="6"/>
      <c r="B327" s="10" t="s">
        <v>209</v>
      </c>
      <c r="C327" s="16" t="s">
        <v>128</v>
      </c>
      <c r="D327" s="14"/>
      <c r="E327" s="14"/>
      <c r="F327" s="14"/>
      <c r="G327" s="197"/>
      <c r="H327" s="197">
        <f>SUM(H328)</f>
        <v>1662</v>
      </c>
    </row>
    <row r="328" spans="1:8" ht="15" customHeight="1">
      <c r="A328" s="6"/>
      <c r="B328" s="5"/>
      <c r="C328" s="20" t="s">
        <v>3</v>
      </c>
      <c r="D328" s="14" t="s">
        <v>129</v>
      </c>
      <c r="E328" s="14"/>
      <c r="F328" s="14"/>
      <c r="G328" s="206"/>
      <c r="H328" s="206">
        <v>1662</v>
      </c>
    </row>
    <row r="329" spans="1:8" ht="15" customHeight="1">
      <c r="A329" s="6"/>
      <c r="B329" s="10" t="s">
        <v>210</v>
      </c>
      <c r="C329" s="16" t="s">
        <v>211</v>
      </c>
      <c r="D329" s="14"/>
      <c r="E329" s="14"/>
      <c r="F329" s="14"/>
      <c r="G329" s="197">
        <v>11815</v>
      </c>
      <c r="H329" s="197">
        <v>5346</v>
      </c>
    </row>
    <row r="330" spans="1:8" ht="15" customHeight="1" thickBot="1">
      <c r="A330" s="17"/>
      <c r="B330" s="18"/>
      <c r="C330" s="168"/>
      <c r="D330" s="18"/>
      <c r="E330" s="18"/>
      <c r="F330" s="18"/>
      <c r="G330" s="205"/>
      <c r="H330" s="205"/>
    </row>
    <row r="331" spans="1:8" ht="15" customHeight="1" thickBot="1">
      <c r="A331" s="23"/>
      <c r="B331" s="8" t="s">
        <v>574</v>
      </c>
      <c r="C331" s="9"/>
      <c r="D331" s="9"/>
      <c r="E331" s="9"/>
      <c r="F331" s="9"/>
      <c r="G331" s="198"/>
      <c r="H331" s="198">
        <f>SUM(H332)</f>
        <v>31787</v>
      </c>
    </row>
    <row r="332" spans="1:8" ht="15" customHeight="1">
      <c r="A332" s="6"/>
      <c r="B332" s="10" t="s">
        <v>210</v>
      </c>
      <c r="C332" s="16" t="s">
        <v>211</v>
      </c>
      <c r="D332" s="14"/>
      <c r="E332" s="14"/>
      <c r="F332" s="14"/>
      <c r="G332" s="197"/>
      <c r="H332" s="197">
        <v>31787</v>
      </c>
    </row>
    <row r="333" spans="1:8" ht="15" customHeight="1" thickBot="1">
      <c r="A333" s="17"/>
      <c r="B333" s="172"/>
      <c r="C333" s="173"/>
      <c r="D333" s="18"/>
      <c r="E333" s="18"/>
      <c r="F333" s="18"/>
      <c r="G333" s="246"/>
      <c r="H333" s="246"/>
    </row>
    <row r="334" spans="1:8" ht="15" customHeight="1" thickBot="1">
      <c r="A334" s="23" t="s">
        <v>79</v>
      </c>
      <c r="B334" s="9"/>
      <c r="C334" s="9"/>
      <c r="D334" s="9"/>
      <c r="E334" s="9"/>
      <c r="F334" s="9"/>
      <c r="G334" s="198">
        <f>SUM(G335,G341,G344,G346)</f>
        <v>172341</v>
      </c>
      <c r="H334" s="198">
        <f>SUM(H335,H339,H341,H344,H346)</f>
        <v>181829</v>
      </c>
    </row>
    <row r="335" spans="1:8" ht="15" customHeight="1">
      <c r="A335" s="6"/>
      <c r="B335" s="10" t="s">
        <v>0</v>
      </c>
      <c r="C335" s="16" t="s">
        <v>131</v>
      </c>
      <c r="D335" s="14"/>
      <c r="E335" s="14"/>
      <c r="F335" s="14"/>
      <c r="G335" s="197">
        <f>SUM(G336)</f>
        <v>12418</v>
      </c>
      <c r="H335" s="197">
        <f>SUM(H336)</f>
        <v>12418</v>
      </c>
    </row>
    <row r="336" spans="1:8" ht="15" customHeight="1">
      <c r="A336" s="6"/>
      <c r="B336" s="5"/>
      <c r="C336" s="20" t="s">
        <v>3</v>
      </c>
      <c r="D336" s="12" t="s">
        <v>100</v>
      </c>
      <c r="E336" s="12"/>
      <c r="F336" s="12"/>
      <c r="G336" s="206">
        <v>12418</v>
      </c>
      <c r="H336" s="206">
        <v>12418</v>
      </c>
    </row>
    <row r="337" spans="1:8" ht="15" customHeight="1">
      <c r="A337" s="6"/>
      <c r="B337" s="10" t="s">
        <v>78</v>
      </c>
      <c r="C337" s="75" t="s">
        <v>114</v>
      </c>
      <c r="D337" s="14"/>
      <c r="E337" s="14"/>
      <c r="F337" s="14"/>
      <c r="G337" s="197"/>
      <c r="H337" s="197"/>
    </row>
    <row r="338" spans="1:8" ht="15" customHeight="1">
      <c r="A338" s="6"/>
      <c r="B338" s="10" t="s">
        <v>82</v>
      </c>
      <c r="C338" s="16" t="s">
        <v>118</v>
      </c>
      <c r="D338" s="14"/>
      <c r="E338" s="14"/>
      <c r="F338" s="14"/>
      <c r="G338" s="197"/>
      <c r="H338" s="197"/>
    </row>
    <row r="339" spans="1:8" ht="15" customHeight="1">
      <c r="A339" s="6"/>
      <c r="B339" s="10" t="s">
        <v>84</v>
      </c>
      <c r="C339" s="16" t="s">
        <v>207</v>
      </c>
      <c r="D339" s="14"/>
      <c r="E339" s="14"/>
      <c r="F339" s="14"/>
      <c r="G339" s="197"/>
      <c r="H339" s="197">
        <f>SUM(H340)</f>
        <v>611</v>
      </c>
    </row>
    <row r="340" spans="1:8" ht="15" customHeight="1">
      <c r="A340" s="6"/>
      <c r="B340" s="10"/>
      <c r="C340" s="558" t="s">
        <v>3</v>
      </c>
      <c r="D340" s="14" t="s">
        <v>297</v>
      </c>
      <c r="E340" s="14"/>
      <c r="F340" s="14"/>
      <c r="G340" s="197"/>
      <c r="H340" s="206">
        <v>611</v>
      </c>
    </row>
    <row r="341" spans="1:8" ht="15" customHeight="1">
      <c r="A341" s="6"/>
      <c r="B341" s="10" t="s">
        <v>85</v>
      </c>
      <c r="C341" s="16" t="s">
        <v>208</v>
      </c>
      <c r="D341" s="14"/>
      <c r="E341" s="14"/>
      <c r="F341" s="14"/>
      <c r="G341" s="197"/>
      <c r="H341" s="197">
        <f>SUM(H342:H343)</f>
        <v>1852</v>
      </c>
    </row>
    <row r="342" spans="1:8" ht="15" customHeight="1">
      <c r="A342" s="6"/>
      <c r="B342" s="10"/>
      <c r="C342" s="20" t="s">
        <v>3</v>
      </c>
      <c r="D342" s="12" t="s">
        <v>159</v>
      </c>
      <c r="E342" s="12"/>
      <c r="F342" s="12"/>
      <c r="G342" s="206"/>
      <c r="H342" s="206">
        <v>181</v>
      </c>
    </row>
    <row r="343" spans="1:8" ht="15" customHeight="1">
      <c r="A343" s="6"/>
      <c r="B343" s="10"/>
      <c r="C343" s="20" t="s">
        <v>7</v>
      </c>
      <c r="D343" s="14" t="s">
        <v>124</v>
      </c>
      <c r="E343" s="14"/>
      <c r="F343" s="14"/>
      <c r="G343" s="206"/>
      <c r="H343" s="206">
        <v>1671</v>
      </c>
    </row>
    <row r="344" spans="1:8" ht="15" customHeight="1">
      <c r="A344" s="6"/>
      <c r="B344" s="10" t="s">
        <v>209</v>
      </c>
      <c r="C344" s="16" t="s">
        <v>128</v>
      </c>
      <c r="D344" s="14"/>
      <c r="E344" s="14"/>
      <c r="F344" s="14"/>
      <c r="G344" s="197"/>
      <c r="H344" s="197">
        <f>SUM(H345)</f>
        <v>6204</v>
      </c>
    </row>
    <row r="345" spans="1:8" ht="15" customHeight="1">
      <c r="A345" s="6"/>
      <c r="B345" s="5"/>
      <c r="C345" s="20" t="s">
        <v>3</v>
      </c>
      <c r="D345" s="14" t="s">
        <v>129</v>
      </c>
      <c r="E345" s="14"/>
      <c r="F345" s="14"/>
      <c r="G345" s="206"/>
      <c r="H345" s="206">
        <v>6204</v>
      </c>
    </row>
    <row r="346" spans="1:8" ht="15" customHeight="1">
      <c r="A346" s="6"/>
      <c r="B346" s="10" t="s">
        <v>210</v>
      </c>
      <c r="C346" s="16" t="s">
        <v>211</v>
      </c>
      <c r="D346" s="14"/>
      <c r="E346" s="14"/>
      <c r="F346" s="14"/>
      <c r="G346" s="197">
        <v>159923</v>
      </c>
      <c r="H346" s="197">
        <v>160744</v>
      </c>
    </row>
    <row r="347" spans="1:8" s="114" customFormat="1" ht="15" customHeight="1" thickBot="1">
      <c r="A347" s="112"/>
      <c r="B347" s="113"/>
      <c r="C347" s="113"/>
      <c r="D347" s="113"/>
      <c r="E347" s="115"/>
      <c r="F347" s="199"/>
      <c r="G347" s="197"/>
      <c r="H347" s="197"/>
    </row>
    <row r="348" spans="1:8" ht="15" customHeight="1" thickBot="1">
      <c r="A348" s="23" t="s">
        <v>83</v>
      </c>
      <c r="B348" s="9"/>
      <c r="C348" s="9"/>
      <c r="D348" s="9"/>
      <c r="E348" s="9"/>
      <c r="F348" s="9"/>
      <c r="G348" s="198">
        <f>SUM(G349,G351:G355,G358,G360)</f>
        <v>226867</v>
      </c>
      <c r="H348" s="198">
        <f>SUM(H349,H351:H353,H355,H358,H360)</f>
        <v>236015</v>
      </c>
    </row>
    <row r="349" spans="1:8" ht="15" customHeight="1">
      <c r="A349" s="6"/>
      <c r="B349" s="10" t="s">
        <v>0</v>
      </c>
      <c r="C349" s="16" t="s">
        <v>131</v>
      </c>
      <c r="D349" s="14"/>
      <c r="E349" s="14"/>
      <c r="F349" s="14"/>
      <c r="G349" s="197">
        <f>SUM(G350)</f>
        <v>15269</v>
      </c>
      <c r="H349" s="197">
        <f>SUM(H350)</f>
        <v>15269</v>
      </c>
    </row>
    <row r="350" spans="1:8" ht="15" customHeight="1">
      <c r="A350" s="6"/>
      <c r="B350" s="5"/>
      <c r="C350" s="20" t="s">
        <v>3</v>
      </c>
      <c r="D350" s="12" t="s">
        <v>100</v>
      </c>
      <c r="E350" s="12"/>
      <c r="F350" s="12"/>
      <c r="G350" s="206">
        <v>15269</v>
      </c>
      <c r="H350" s="206">
        <v>15269</v>
      </c>
    </row>
    <row r="351" spans="1:8" s="117" customFormat="1" ht="15" customHeight="1">
      <c r="A351" s="118"/>
      <c r="B351" s="10" t="s">
        <v>78</v>
      </c>
      <c r="C351" s="75" t="s">
        <v>114</v>
      </c>
      <c r="D351" s="16"/>
      <c r="E351" s="16"/>
      <c r="F351" s="16"/>
      <c r="G351" s="197"/>
      <c r="H351" s="197"/>
    </row>
    <row r="352" spans="1:8" s="117" customFormat="1" ht="15" customHeight="1">
      <c r="A352" s="118"/>
      <c r="B352" s="10" t="s">
        <v>82</v>
      </c>
      <c r="C352" s="16" t="s">
        <v>118</v>
      </c>
      <c r="D352" s="16"/>
      <c r="E352" s="16"/>
      <c r="F352" s="16"/>
      <c r="G352" s="197"/>
      <c r="H352" s="197"/>
    </row>
    <row r="353" spans="1:8" s="117" customFormat="1" ht="15" customHeight="1">
      <c r="A353" s="118"/>
      <c r="B353" s="10" t="s">
        <v>84</v>
      </c>
      <c r="C353" s="16" t="s">
        <v>207</v>
      </c>
      <c r="D353" s="16"/>
      <c r="E353" s="16"/>
      <c r="F353" s="16"/>
      <c r="G353" s="197"/>
      <c r="H353" s="197">
        <f>SUM(H354)</f>
        <v>324</v>
      </c>
    </row>
    <row r="354" spans="1:8" s="117" customFormat="1" ht="15" customHeight="1">
      <c r="A354" s="118"/>
      <c r="B354" s="10"/>
      <c r="C354" s="558" t="s">
        <v>3</v>
      </c>
      <c r="D354" s="14" t="s">
        <v>297</v>
      </c>
      <c r="E354" s="16"/>
      <c r="F354" s="16"/>
      <c r="G354" s="197"/>
      <c r="H354" s="206">
        <v>324</v>
      </c>
    </row>
    <row r="355" spans="1:8" s="117" customFormat="1" ht="15" customHeight="1">
      <c r="A355" s="118"/>
      <c r="B355" s="10" t="s">
        <v>85</v>
      </c>
      <c r="C355" s="16" t="s">
        <v>208</v>
      </c>
      <c r="D355" s="16"/>
      <c r="E355" s="16"/>
      <c r="F355" s="16"/>
      <c r="G355" s="197"/>
      <c r="H355" s="197">
        <f>SUM(H356:H357)</f>
        <v>1119</v>
      </c>
    </row>
    <row r="356" spans="1:8" ht="15" customHeight="1">
      <c r="A356" s="6"/>
      <c r="B356" s="10"/>
      <c r="C356" s="20" t="s">
        <v>3</v>
      </c>
      <c r="D356" s="12" t="s">
        <v>159</v>
      </c>
      <c r="E356" s="12"/>
      <c r="F356" s="12"/>
      <c r="G356" s="206"/>
      <c r="H356" s="206">
        <v>441</v>
      </c>
    </row>
    <row r="357" spans="1:8" ht="15" customHeight="1">
      <c r="A357" s="6"/>
      <c r="B357" s="10"/>
      <c r="C357" s="20" t="s">
        <v>7</v>
      </c>
      <c r="D357" s="14" t="s">
        <v>124</v>
      </c>
      <c r="E357" s="14"/>
      <c r="F357" s="14"/>
      <c r="G357" s="206"/>
      <c r="H357" s="206">
        <v>678</v>
      </c>
    </row>
    <row r="358" spans="1:8" ht="15" customHeight="1">
      <c r="A358" s="6"/>
      <c r="B358" s="10" t="s">
        <v>209</v>
      </c>
      <c r="C358" s="16" t="s">
        <v>128</v>
      </c>
      <c r="D358" s="14"/>
      <c r="E358" s="14"/>
      <c r="F358" s="14"/>
      <c r="G358" s="197"/>
      <c r="H358" s="197">
        <f>SUM(H359)</f>
        <v>8346</v>
      </c>
    </row>
    <row r="359" spans="1:8" ht="15" customHeight="1">
      <c r="A359" s="6"/>
      <c r="B359" s="5"/>
      <c r="C359" s="20" t="s">
        <v>3</v>
      </c>
      <c r="D359" s="14" t="s">
        <v>129</v>
      </c>
      <c r="E359" s="14"/>
      <c r="F359" s="14"/>
      <c r="G359" s="206"/>
      <c r="H359" s="206">
        <v>8346</v>
      </c>
    </row>
    <row r="360" spans="1:8" ht="15" customHeight="1">
      <c r="A360" s="6"/>
      <c r="B360" s="10" t="s">
        <v>210</v>
      </c>
      <c r="C360" s="16" t="s">
        <v>211</v>
      </c>
      <c r="D360" s="14"/>
      <c r="E360" s="14"/>
      <c r="F360" s="14"/>
      <c r="G360" s="197">
        <v>211598</v>
      </c>
      <c r="H360" s="197">
        <v>210957</v>
      </c>
    </row>
    <row r="361" spans="1:8" ht="15" customHeight="1" thickBot="1">
      <c r="A361" s="17"/>
      <c r="B361" s="18"/>
      <c r="C361" s="18"/>
      <c r="D361" s="18"/>
      <c r="E361" s="18"/>
      <c r="F361" s="18"/>
      <c r="G361" s="205"/>
      <c r="H361" s="205"/>
    </row>
    <row r="362" spans="1:8" ht="15" customHeight="1" thickBot="1">
      <c r="A362" s="23" t="s">
        <v>86</v>
      </c>
      <c r="B362" s="9"/>
      <c r="C362" s="9"/>
      <c r="D362" s="9"/>
      <c r="E362" s="9"/>
      <c r="F362" s="9"/>
      <c r="G362" s="198">
        <f>SUM(G363,G365:G367,G370,G373,G375)</f>
        <v>92579</v>
      </c>
      <c r="H362" s="198">
        <f>SUM(H363,H365:H367,H370,H373,H375)</f>
        <v>99271</v>
      </c>
    </row>
    <row r="363" spans="1:8" ht="15" customHeight="1">
      <c r="A363" s="6"/>
      <c r="B363" s="10" t="s">
        <v>0</v>
      </c>
      <c r="C363" s="16" t="s">
        <v>131</v>
      </c>
      <c r="D363" s="14"/>
      <c r="E363" s="14"/>
      <c r="F363" s="14"/>
      <c r="G363" s="197">
        <f>SUM(G364)</f>
        <v>7916</v>
      </c>
      <c r="H363" s="197">
        <f>SUM(H364)</f>
        <v>7916</v>
      </c>
    </row>
    <row r="364" spans="1:8" ht="15" customHeight="1">
      <c r="A364" s="6"/>
      <c r="B364" s="5"/>
      <c r="C364" s="20" t="s">
        <v>3</v>
      </c>
      <c r="D364" s="12" t="s">
        <v>100</v>
      </c>
      <c r="E364" s="12"/>
      <c r="F364" s="12"/>
      <c r="G364" s="206">
        <v>7916</v>
      </c>
      <c r="H364" s="206">
        <v>7916</v>
      </c>
    </row>
    <row r="365" spans="1:8" s="117" customFormat="1" ht="15" customHeight="1">
      <c r="A365" s="118"/>
      <c r="B365" s="10" t="s">
        <v>78</v>
      </c>
      <c r="C365" s="75" t="s">
        <v>114</v>
      </c>
      <c r="D365" s="16"/>
      <c r="E365" s="16"/>
      <c r="F365" s="16"/>
      <c r="G365" s="197"/>
      <c r="H365" s="197"/>
    </row>
    <row r="366" spans="1:8" s="117" customFormat="1" ht="15" customHeight="1">
      <c r="A366" s="118"/>
      <c r="B366" s="10" t="s">
        <v>82</v>
      </c>
      <c r="C366" s="16" t="s">
        <v>118</v>
      </c>
      <c r="D366" s="16"/>
      <c r="E366" s="16"/>
      <c r="F366" s="16"/>
      <c r="G366" s="197"/>
      <c r="H366" s="197"/>
    </row>
    <row r="367" spans="1:8" s="117" customFormat="1" ht="15" customHeight="1">
      <c r="A367" s="118"/>
      <c r="B367" s="10" t="s">
        <v>84</v>
      </c>
      <c r="C367" s="16" t="s">
        <v>207</v>
      </c>
      <c r="D367" s="16"/>
      <c r="E367" s="16"/>
      <c r="F367" s="16"/>
      <c r="G367" s="197"/>
      <c r="H367" s="197">
        <f>SUM(H368:H369)</f>
        <v>25</v>
      </c>
    </row>
    <row r="368" spans="1:8" s="117" customFormat="1" ht="15" customHeight="1">
      <c r="A368" s="118"/>
      <c r="B368" s="10"/>
      <c r="C368" s="558" t="s">
        <v>3</v>
      </c>
      <c r="D368" s="14" t="s">
        <v>297</v>
      </c>
      <c r="E368" s="16"/>
      <c r="F368" s="16"/>
      <c r="G368" s="197"/>
      <c r="H368" s="206">
        <v>25</v>
      </c>
    </row>
    <row r="369" spans="1:8" ht="15" customHeight="1">
      <c r="A369" s="6"/>
      <c r="B369" s="20"/>
      <c r="C369" s="20" t="s">
        <v>7</v>
      </c>
      <c r="D369" s="12" t="s">
        <v>396</v>
      </c>
      <c r="E369" s="12"/>
      <c r="F369" s="12"/>
      <c r="G369" s="206"/>
      <c r="H369" s="206"/>
    </row>
    <row r="370" spans="1:8" s="117" customFormat="1" ht="15" customHeight="1">
      <c r="A370" s="118"/>
      <c r="B370" s="10" t="s">
        <v>85</v>
      </c>
      <c r="C370" s="16" t="s">
        <v>208</v>
      </c>
      <c r="D370" s="16"/>
      <c r="E370" s="16"/>
      <c r="F370" s="16"/>
      <c r="G370" s="197"/>
      <c r="H370" s="197">
        <f>SUM(H371:H372)</f>
        <v>2573</v>
      </c>
    </row>
    <row r="371" spans="1:8" s="117" customFormat="1" ht="15" customHeight="1">
      <c r="A371" s="118"/>
      <c r="B371" s="10"/>
      <c r="C371" s="20" t="s">
        <v>3</v>
      </c>
      <c r="D371" s="14" t="s">
        <v>159</v>
      </c>
      <c r="E371" s="16"/>
      <c r="F371" s="16"/>
      <c r="G371" s="206"/>
      <c r="H371" s="206">
        <v>353</v>
      </c>
    </row>
    <row r="372" spans="1:8" ht="15" customHeight="1">
      <c r="A372" s="6"/>
      <c r="B372" s="10"/>
      <c r="C372" s="20" t="s">
        <v>7</v>
      </c>
      <c r="D372" s="12" t="s">
        <v>124</v>
      </c>
      <c r="E372" s="12"/>
      <c r="F372" s="91"/>
      <c r="G372" s="206"/>
      <c r="H372" s="206">
        <v>2220</v>
      </c>
    </row>
    <row r="373" spans="1:8" ht="15" customHeight="1">
      <c r="A373" s="6"/>
      <c r="B373" s="10" t="s">
        <v>209</v>
      </c>
      <c r="C373" s="16" t="s">
        <v>128</v>
      </c>
      <c r="D373" s="14"/>
      <c r="E373" s="14"/>
      <c r="F373" s="14"/>
      <c r="G373" s="197"/>
      <c r="H373" s="197">
        <f>SUM(H374)</f>
        <v>3867</v>
      </c>
    </row>
    <row r="374" spans="1:8" ht="15" customHeight="1">
      <c r="A374" s="6"/>
      <c r="B374" s="5"/>
      <c r="C374" s="20" t="s">
        <v>3</v>
      </c>
      <c r="D374" s="14" t="s">
        <v>129</v>
      </c>
      <c r="E374" s="14"/>
      <c r="F374" s="14"/>
      <c r="G374" s="206"/>
      <c r="H374" s="206">
        <v>3867</v>
      </c>
    </row>
    <row r="375" spans="1:8" ht="15" customHeight="1">
      <c r="A375" s="6"/>
      <c r="B375" s="10" t="s">
        <v>210</v>
      </c>
      <c r="C375" s="16" t="s">
        <v>211</v>
      </c>
      <c r="D375" s="14"/>
      <c r="E375" s="14"/>
      <c r="F375" s="14"/>
      <c r="G375" s="197">
        <v>84663</v>
      </c>
      <c r="H375" s="197">
        <v>84890</v>
      </c>
    </row>
    <row r="376" spans="1:8" ht="15" customHeight="1" thickBot="1">
      <c r="A376" s="6"/>
      <c r="B376" s="5"/>
      <c r="C376" s="5"/>
      <c r="D376" s="5"/>
      <c r="E376" s="5"/>
      <c r="F376" s="5"/>
      <c r="G376" s="197"/>
      <c r="H376" s="197"/>
    </row>
    <row r="377" spans="1:8" ht="15" customHeight="1" thickBot="1">
      <c r="A377" s="23" t="s">
        <v>240</v>
      </c>
      <c r="B377" s="9"/>
      <c r="C377" s="9"/>
      <c r="D377" s="9"/>
      <c r="E377" s="9"/>
      <c r="F377" s="9"/>
      <c r="G377" s="198">
        <f>SUM(G378,G380:G384,G387,G389)</f>
        <v>163915</v>
      </c>
      <c r="H377" s="198">
        <f>SUM(H378,H382,H384,H387,H389)</f>
        <v>174314</v>
      </c>
    </row>
    <row r="378" spans="1:8" ht="15" customHeight="1">
      <c r="A378" s="6"/>
      <c r="B378" s="10" t="s">
        <v>0</v>
      </c>
      <c r="C378" s="16" t="s">
        <v>131</v>
      </c>
      <c r="D378" s="14"/>
      <c r="E378" s="14"/>
      <c r="F378" s="14"/>
      <c r="G378" s="197">
        <f>SUM(G379)</f>
        <v>32879</v>
      </c>
      <c r="H378" s="197">
        <f>SUM(H379)</f>
        <v>34538</v>
      </c>
    </row>
    <row r="379" spans="1:8" ht="15" customHeight="1">
      <c r="A379" s="6"/>
      <c r="B379" s="5"/>
      <c r="C379" s="20" t="s">
        <v>3</v>
      </c>
      <c r="D379" s="12" t="s">
        <v>100</v>
      </c>
      <c r="E379" s="12"/>
      <c r="F379" s="12"/>
      <c r="G379" s="206">
        <v>32879</v>
      </c>
      <c r="H379" s="206">
        <v>34538</v>
      </c>
    </row>
    <row r="380" spans="1:8" ht="15" customHeight="1">
      <c r="A380" s="6"/>
      <c r="B380" s="10" t="s">
        <v>78</v>
      </c>
      <c r="C380" s="75" t="s">
        <v>114</v>
      </c>
      <c r="D380" s="14"/>
      <c r="E380" s="14"/>
      <c r="F380" s="14"/>
      <c r="G380" s="197"/>
      <c r="H380" s="197"/>
    </row>
    <row r="381" spans="1:8" ht="15" customHeight="1">
      <c r="A381" s="6"/>
      <c r="B381" s="10" t="s">
        <v>82</v>
      </c>
      <c r="C381" s="16" t="s">
        <v>118</v>
      </c>
      <c r="D381" s="14"/>
      <c r="E381" s="14"/>
      <c r="F381" s="14"/>
      <c r="G381" s="197"/>
      <c r="H381" s="197"/>
    </row>
    <row r="382" spans="1:8" ht="15" customHeight="1">
      <c r="A382" s="6"/>
      <c r="B382" s="10" t="s">
        <v>84</v>
      </c>
      <c r="C382" s="16" t="s">
        <v>207</v>
      </c>
      <c r="D382" s="14"/>
      <c r="E382" s="14"/>
      <c r="F382" s="14"/>
      <c r="G382" s="197"/>
      <c r="H382" s="197">
        <f>SUM(H383)</f>
        <v>130</v>
      </c>
    </row>
    <row r="383" spans="1:8" ht="15" customHeight="1">
      <c r="A383" s="6"/>
      <c r="B383" s="10"/>
      <c r="C383" s="558" t="s">
        <v>3</v>
      </c>
      <c r="D383" s="14" t="s">
        <v>297</v>
      </c>
      <c r="E383" s="14"/>
      <c r="F383" s="14"/>
      <c r="G383" s="197"/>
      <c r="H383" s="206">
        <v>130</v>
      </c>
    </row>
    <row r="384" spans="1:8" ht="15" customHeight="1">
      <c r="A384" s="6"/>
      <c r="B384" s="10" t="s">
        <v>85</v>
      </c>
      <c r="C384" s="16" t="s">
        <v>208</v>
      </c>
      <c r="D384" s="14"/>
      <c r="E384" s="14"/>
      <c r="F384" s="14"/>
      <c r="G384" s="197"/>
      <c r="H384" s="197">
        <f>SUM(H385:H386)</f>
        <v>733</v>
      </c>
    </row>
    <row r="385" spans="1:8" ht="15" customHeight="1">
      <c r="A385" s="6"/>
      <c r="B385" s="10"/>
      <c r="C385" s="20" t="s">
        <v>3</v>
      </c>
      <c r="D385" s="14" t="s">
        <v>123</v>
      </c>
      <c r="E385" s="14"/>
      <c r="F385" s="14"/>
      <c r="G385" s="206"/>
      <c r="H385" s="206">
        <v>160</v>
      </c>
    </row>
    <row r="386" spans="1:8" ht="15" customHeight="1">
      <c r="A386" s="6"/>
      <c r="B386" s="10"/>
      <c r="C386" s="20" t="s">
        <v>7</v>
      </c>
      <c r="D386" s="12" t="s">
        <v>524</v>
      </c>
      <c r="E386" s="12"/>
      <c r="F386" s="12"/>
      <c r="G386" s="206"/>
      <c r="H386" s="206">
        <v>573</v>
      </c>
    </row>
    <row r="387" spans="1:8" ht="15" customHeight="1">
      <c r="A387" s="6"/>
      <c r="B387" s="10" t="s">
        <v>209</v>
      </c>
      <c r="C387" s="16" t="s">
        <v>128</v>
      </c>
      <c r="D387" s="14"/>
      <c r="E387" s="14"/>
      <c r="F387" s="14"/>
      <c r="G387" s="197"/>
      <c r="H387" s="197">
        <f>SUM(H388)</f>
        <v>5180</v>
      </c>
    </row>
    <row r="388" spans="1:8" ht="15" customHeight="1">
      <c r="A388" s="6"/>
      <c r="B388" s="5"/>
      <c r="C388" s="20" t="s">
        <v>3</v>
      </c>
      <c r="D388" s="14" t="s">
        <v>129</v>
      </c>
      <c r="E388" s="14"/>
      <c r="F388" s="14"/>
      <c r="G388" s="206"/>
      <c r="H388" s="206">
        <v>5180</v>
      </c>
    </row>
    <row r="389" spans="1:8" ht="15" customHeight="1">
      <c r="A389" s="6"/>
      <c r="B389" s="10" t="s">
        <v>210</v>
      </c>
      <c r="C389" s="16" t="s">
        <v>211</v>
      </c>
      <c r="D389" s="14"/>
      <c r="E389" s="14"/>
      <c r="F389" s="14"/>
      <c r="G389" s="197">
        <v>131036</v>
      </c>
      <c r="H389" s="197">
        <v>133733</v>
      </c>
    </row>
    <row r="390" spans="1:8" ht="15" customHeight="1" thickBot="1">
      <c r="A390" s="17"/>
      <c r="B390" s="18"/>
      <c r="C390" s="18"/>
      <c r="D390" s="18"/>
      <c r="E390" s="18"/>
      <c r="F390" s="207"/>
      <c r="G390" s="246"/>
      <c r="H390" s="246"/>
    </row>
    <row r="391" spans="1:8" ht="15" customHeight="1" thickBot="1">
      <c r="A391" s="23" t="s">
        <v>317</v>
      </c>
      <c r="B391" s="9"/>
      <c r="C391" s="9"/>
      <c r="D391" s="9"/>
      <c r="E391" s="9"/>
      <c r="F391" s="9"/>
      <c r="G391" s="198">
        <f>SUM(G392,G394:G398,G401,G403)</f>
        <v>80562</v>
      </c>
      <c r="H391" s="198">
        <f>SUM(H392,H394:H396,H398,H401,H403)</f>
        <v>88942</v>
      </c>
    </row>
    <row r="392" spans="1:8" ht="15" customHeight="1">
      <c r="A392" s="6"/>
      <c r="B392" s="10" t="s">
        <v>0</v>
      </c>
      <c r="C392" s="16" t="s">
        <v>131</v>
      </c>
      <c r="D392" s="14"/>
      <c r="E392" s="14"/>
      <c r="F392" s="14"/>
      <c r="G392" s="197">
        <f>SUM(G393)</f>
        <v>6170</v>
      </c>
      <c r="H392" s="197">
        <f>SUM(H393)</f>
        <v>6170</v>
      </c>
    </row>
    <row r="393" spans="1:8" ht="15" customHeight="1">
      <c r="A393" s="6"/>
      <c r="B393" s="5"/>
      <c r="C393" s="20" t="s">
        <v>3</v>
      </c>
      <c r="D393" s="12" t="s">
        <v>100</v>
      </c>
      <c r="E393" s="12"/>
      <c r="F393" s="12"/>
      <c r="G393" s="206">
        <v>6170</v>
      </c>
      <c r="H393" s="206">
        <v>6170</v>
      </c>
    </row>
    <row r="394" spans="1:8" ht="15" customHeight="1">
      <c r="A394" s="6"/>
      <c r="B394" s="10" t="s">
        <v>78</v>
      </c>
      <c r="C394" s="75" t="s">
        <v>114</v>
      </c>
      <c r="D394" s="14"/>
      <c r="E394" s="14"/>
      <c r="F394" s="14"/>
      <c r="G394" s="197"/>
      <c r="H394" s="197"/>
    </row>
    <row r="395" spans="1:8" ht="15" customHeight="1">
      <c r="A395" s="6"/>
      <c r="B395" s="10" t="s">
        <v>82</v>
      </c>
      <c r="C395" s="16" t="s">
        <v>118</v>
      </c>
      <c r="D395" s="14"/>
      <c r="E395" s="14"/>
      <c r="F395" s="14"/>
      <c r="G395" s="197"/>
      <c r="H395" s="197"/>
    </row>
    <row r="396" spans="1:8" ht="15" customHeight="1">
      <c r="A396" s="6"/>
      <c r="B396" s="10" t="s">
        <v>84</v>
      </c>
      <c r="C396" s="16" t="s">
        <v>207</v>
      </c>
      <c r="D396" s="14"/>
      <c r="E396" s="14"/>
      <c r="F396" s="14"/>
      <c r="G396" s="197"/>
      <c r="H396" s="197">
        <f>SUM(H397)</f>
        <v>25</v>
      </c>
    </row>
    <row r="397" spans="1:8" ht="15" customHeight="1">
      <c r="A397" s="6"/>
      <c r="B397" s="10"/>
      <c r="C397" s="558" t="s">
        <v>3</v>
      </c>
      <c r="D397" s="14" t="s">
        <v>297</v>
      </c>
      <c r="E397" s="14"/>
      <c r="F397" s="14"/>
      <c r="G397" s="197"/>
      <c r="H397" s="206">
        <v>25</v>
      </c>
    </row>
    <row r="398" spans="1:8" ht="15" customHeight="1">
      <c r="A398" s="6"/>
      <c r="B398" s="10" t="s">
        <v>85</v>
      </c>
      <c r="C398" s="16" t="s">
        <v>208</v>
      </c>
      <c r="D398" s="14"/>
      <c r="E398" s="14"/>
      <c r="F398" s="14"/>
      <c r="G398" s="197"/>
      <c r="H398" s="197">
        <f>SUM(H399:H400)</f>
        <v>1911</v>
      </c>
    </row>
    <row r="399" spans="1:8" ht="15" customHeight="1">
      <c r="A399" s="6"/>
      <c r="B399" s="10"/>
      <c r="C399" s="20" t="s">
        <v>3</v>
      </c>
      <c r="D399" s="12" t="s">
        <v>159</v>
      </c>
      <c r="E399" s="12"/>
      <c r="F399" s="12"/>
      <c r="G399" s="206"/>
      <c r="H399" s="206">
        <v>1203</v>
      </c>
    </row>
    <row r="400" spans="1:8" ht="15" customHeight="1">
      <c r="A400" s="6"/>
      <c r="B400" s="10"/>
      <c r="C400" s="20" t="s">
        <v>7</v>
      </c>
      <c r="D400" s="12" t="s">
        <v>524</v>
      </c>
      <c r="E400" s="14"/>
      <c r="F400" s="14"/>
      <c r="G400" s="206"/>
      <c r="H400" s="206">
        <v>708</v>
      </c>
    </row>
    <row r="401" spans="1:8" ht="15" customHeight="1">
      <c r="A401" s="6"/>
      <c r="B401" s="10" t="s">
        <v>209</v>
      </c>
      <c r="C401" s="16" t="s">
        <v>128</v>
      </c>
      <c r="D401" s="14"/>
      <c r="E401" s="14"/>
      <c r="F401" s="14"/>
      <c r="G401" s="197"/>
      <c r="H401" s="197">
        <f>SUM(H402)</f>
        <v>4013</v>
      </c>
    </row>
    <row r="402" spans="1:8" ht="15" customHeight="1">
      <c r="A402" s="6"/>
      <c r="B402" s="5"/>
      <c r="C402" s="20" t="s">
        <v>3</v>
      </c>
      <c r="D402" s="14" t="s">
        <v>129</v>
      </c>
      <c r="E402" s="14"/>
      <c r="F402" s="14"/>
      <c r="G402" s="206"/>
      <c r="H402" s="206">
        <v>4013</v>
      </c>
    </row>
    <row r="403" spans="1:8" ht="15" customHeight="1">
      <c r="A403" s="6"/>
      <c r="B403" s="10" t="s">
        <v>210</v>
      </c>
      <c r="C403" s="16" t="s">
        <v>211</v>
      </c>
      <c r="D403" s="14"/>
      <c r="E403" s="14"/>
      <c r="F403" s="14"/>
      <c r="G403" s="197">
        <v>74392</v>
      </c>
      <c r="H403" s="197">
        <v>76823</v>
      </c>
    </row>
    <row r="404" spans="1:8" ht="15" customHeight="1" thickBot="1">
      <c r="A404" s="17"/>
      <c r="B404" s="18"/>
      <c r="C404" s="18"/>
      <c r="D404" s="18"/>
      <c r="E404" s="18"/>
      <c r="F404" s="18"/>
      <c r="G404" s="205"/>
      <c r="H404" s="205"/>
    </row>
    <row r="405" spans="1:8" ht="15" customHeight="1" thickBot="1">
      <c r="A405" s="23" t="s">
        <v>139</v>
      </c>
      <c r="B405" s="8"/>
      <c r="C405" s="9"/>
      <c r="D405" s="9"/>
      <c r="E405" s="9"/>
      <c r="F405" s="9"/>
      <c r="G405" s="198">
        <f>SUM(G406,G408:G410,G414,G416,G418)</f>
        <v>926104</v>
      </c>
      <c r="H405" s="198">
        <f>SUM(H406,H408:H410,H414,H416,H418)</f>
        <v>957551</v>
      </c>
    </row>
    <row r="406" spans="1:8" s="117" customFormat="1" ht="15" customHeight="1">
      <c r="A406" s="90"/>
      <c r="B406" s="174" t="s">
        <v>0</v>
      </c>
      <c r="C406" s="175" t="s">
        <v>131</v>
      </c>
      <c r="D406" s="175"/>
      <c r="E406" s="175"/>
      <c r="F406" s="175"/>
      <c r="G406" s="197">
        <f>SUM(G407)</f>
        <v>88027</v>
      </c>
      <c r="H406" s="197">
        <f>SUM(H407)</f>
        <v>88027</v>
      </c>
    </row>
    <row r="407" spans="1:8" ht="15" customHeight="1">
      <c r="A407" s="6"/>
      <c r="B407" s="5"/>
      <c r="C407" s="20" t="s">
        <v>3</v>
      </c>
      <c r="D407" s="12" t="s">
        <v>100</v>
      </c>
      <c r="E407" s="12"/>
      <c r="F407" s="12"/>
      <c r="G407" s="206">
        <v>88027</v>
      </c>
      <c r="H407" s="206">
        <v>88027</v>
      </c>
    </row>
    <row r="408" spans="1:8" s="117" customFormat="1" ht="15" customHeight="1">
      <c r="A408" s="118"/>
      <c r="B408" s="10" t="s">
        <v>78</v>
      </c>
      <c r="C408" s="75" t="s">
        <v>114</v>
      </c>
      <c r="D408" s="16"/>
      <c r="E408" s="16"/>
      <c r="F408" s="16"/>
      <c r="G408" s="197"/>
      <c r="H408" s="197"/>
    </row>
    <row r="409" spans="1:8" s="117" customFormat="1" ht="15" customHeight="1">
      <c r="A409" s="118"/>
      <c r="B409" s="10" t="s">
        <v>82</v>
      </c>
      <c r="C409" s="16" t="s">
        <v>118</v>
      </c>
      <c r="D409" s="16"/>
      <c r="E409" s="16"/>
      <c r="F409" s="16"/>
      <c r="G409" s="197"/>
      <c r="H409" s="197">
        <v>3650</v>
      </c>
    </row>
    <row r="410" spans="1:8" s="117" customFormat="1" ht="15" customHeight="1">
      <c r="A410" s="118"/>
      <c r="B410" s="10" t="s">
        <v>84</v>
      </c>
      <c r="C410" s="25" t="s">
        <v>207</v>
      </c>
      <c r="D410" s="16"/>
      <c r="E410" s="16"/>
      <c r="F410" s="16"/>
      <c r="G410" s="197">
        <v>602619</v>
      </c>
      <c r="H410" s="197">
        <f>SUM(H411)</f>
        <v>609754</v>
      </c>
    </row>
    <row r="411" spans="1:8" s="117" customFormat="1" ht="15" customHeight="1">
      <c r="A411" s="118"/>
      <c r="B411" s="10"/>
      <c r="C411" s="20" t="s">
        <v>3</v>
      </c>
      <c r="D411" s="12" t="s">
        <v>227</v>
      </c>
      <c r="E411" s="14"/>
      <c r="F411" s="14"/>
      <c r="G411" s="206">
        <v>579228</v>
      </c>
      <c r="H411" s="206">
        <v>609754</v>
      </c>
    </row>
    <row r="412" spans="1:8" s="117" customFormat="1" ht="15" customHeight="1">
      <c r="A412" s="118"/>
      <c r="B412" s="10"/>
      <c r="C412" s="20"/>
      <c r="D412" s="20" t="s">
        <v>228</v>
      </c>
      <c r="E412" s="14" t="s">
        <v>516</v>
      </c>
      <c r="F412" s="14"/>
      <c r="G412" s="206">
        <v>579228</v>
      </c>
      <c r="H412" s="206">
        <v>585638</v>
      </c>
    </row>
    <row r="413" spans="1:8" s="117" customFormat="1" ht="15" customHeight="1">
      <c r="A413" s="118"/>
      <c r="B413" s="10"/>
      <c r="C413" s="20" t="s">
        <v>7</v>
      </c>
      <c r="D413" s="12" t="s">
        <v>396</v>
      </c>
      <c r="E413" s="14"/>
      <c r="F413" s="14"/>
      <c r="G413" s="206"/>
      <c r="H413" s="206"/>
    </row>
    <row r="414" spans="1:8" s="117" customFormat="1" ht="15" customHeight="1">
      <c r="A414" s="118"/>
      <c r="B414" s="10" t="s">
        <v>85</v>
      </c>
      <c r="C414" s="16" t="s">
        <v>208</v>
      </c>
      <c r="D414" s="16"/>
      <c r="E414" s="16"/>
      <c r="F414" s="16"/>
      <c r="G414" s="197"/>
      <c r="H414" s="197"/>
    </row>
    <row r="415" spans="1:8" ht="15" customHeight="1">
      <c r="A415" s="6"/>
      <c r="B415" s="10"/>
      <c r="C415" s="20" t="s">
        <v>3</v>
      </c>
      <c r="D415" s="12" t="s">
        <v>159</v>
      </c>
      <c r="E415" s="12"/>
      <c r="F415" s="12"/>
      <c r="G415" s="206"/>
      <c r="H415" s="206"/>
    </row>
    <row r="416" spans="1:8" s="117" customFormat="1" ht="15" customHeight="1">
      <c r="A416" s="118"/>
      <c r="B416" s="10" t="s">
        <v>209</v>
      </c>
      <c r="C416" s="16" t="s">
        <v>128</v>
      </c>
      <c r="D416" s="16"/>
      <c r="E416" s="16"/>
      <c r="F416" s="16"/>
      <c r="G416" s="197"/>
      <c r="H416" s="197">
        <f>SUM(H417)</f>
        <v>11868</v>
      </c>
    </row>
    <row r="417" spans="1:8" ht="13.5" customHeight="1">
      <c r="A417" s="6"/>
      <c r="B417" s="5"/>
      <c r="C417" s="20" t="s">
        <v>3</v>
      </c>
      <c r="D417" s="14" t="s">
        <v>129</v>
      </c>
      <c r="E417" s="14"/>
      <c r="F417" s="14"/>
      <c r="G417" s="206"/>
      <c r="H417" s="206">
        <v>11868</v>
      </c>
    </row>
    <row r="418" spans="1:8" s="117" customFormat="1" ht="14.25" customHeight="1">
      <c r="A418" s="118"/>
      <c r="B418" s="10" t="s">
        <v>210</v>
      </c>
      <c r="C418" s="16" t="s">
        <v>211</v>
      </c>
      <c r="D418" s="16"/>
      <c r="E418" s="16"/>
      <c r="F418" s="16"/>
      <c r="G418" s="197">
        <v>235458</v>
      </c>
      <c r="H418" s="197">
        <v>244252</v>
      </c>
    </row>
    <row r="419" spans="1:8" s="117" customFormat="1" ht="14.25" customHeight="1" thickBot="1">
      <c r="A419" s="252"/>
      <c r="B419" s="172"/>
      <c r="C419" s="173"/>
      <c r="D419" s="173"/>
      <c r="E419" s="173"/>
      <c r="F419" s="173"/>
      <c r="G419" s="246"/>
      <c r="H419" s="246"/>
    </row>
    <row r="420" spans="1:8" ht="15" customHeight="1" thickBot="1">
      <c r="A420" s="23" t="s">
        <v>140</v>
      </c>
      <c r="B420" s="9"/>
      <c r="C420" s="9"/>
      <c r="D420" s="7"/>
      <c r="E420" s="9"/>
      <c r="F420" s="9"/>
      <c r="G420" s="198">
        <f>SUM(G422,G425,G429,G433,G436,G439,G440,G442,G443)</f>
        <v>2224490</v>
      </c>
      <c r="H420" s="198">
        <f>SUM(H422,H425,H429,H433,H436,H439,H440,H442,H443)</f>
        <v>2392549</v>
      </c>
    </row>
    <row r="421" spans="1:8" ht="15" customHeight="1">
      <c r="A421" s="208"/>
      <c r="B421" s="201"/>
      <c r="C421" s="201"/>
      <c r="D421" s="201"/>
      <c r="E421" s="201"/>
      <c r="F421" s="201"/>
      <c r="G421" s="209"/>
      <c r="H421" s="209"/>
    </row>
    <row r="422" spans="1:8" s="117" customFormat="1" ht="15" customHeight="1">
      <c r="A422" s="118"/>
      <c r="B422" s="10" t="s">
        <v>0</v>
      </c>
      <c r="C422" s="16" t="s">
        <v>131</v>
      </c>
      <c r="D422" s="16"/>
      <c r="E422" s="16"/>
      <c r="F422" s="16"/>
      <c r="G422" s="197">
        <f>SUM(G423:G424)</f>
        <v>308938</v>
      </c>
      <c r="H422" s="197">
        <f>SUM(H423:H424)</f>
        <v>319454</v>
      </c>
    </row>
    <row r="423" spans="1:8" ht="15" customHeight="1">
      <c r="A423" s="6"/>
      <c r="B423" s="5"/>
      <c r="C423" s="20" t="s">
        <v>3</v>
      </c>
      <c r="D423" s="12" t="s">
        <v>100</v>
      </c>
      <c r="E423" s="12"/>
      <c r="F423" s="12"/>
      <c r="G423" s="206">
        <f>SUM(G407,G320,G307,G294,G280,G267,G249,G236,G225,G212,G199,G393,G379,G364,G350,G336)</f>
        <v>308938</v>
      </c>
      <c r="H423" s="206">
        <f>SUM(H407,H320,H307,H294,H280,H267,H249,H236,H225,H212,H199,H393,H379,H364,H350,H336)</f>
        <v>319454</v>
      </c>
    </row>
    <row r="424" spans="1:8" ht="15" customHeight="1">
      <c r="A424" s="6"/>
      <c r="B424" s="5"/>
      <c r="C424" s="20" t="s">
        <v>7</v>
      </c>
      <c r="D424" s="14" t="s">
        <v>134</v>
      </c>
      <c r="E424" s="24"/>
      <c r="F424" s="14"/>
      <c r="G424" s="206"/>
      <c r="H424" s="206"/>
    </row>
    <row r="425" spans="1:8" s="117" customFormat="1" ht="15" customHeight="1">
      <c r="A425" s="118"/>
      <c r="B425" s="10" t="s">
        <v>78</v>
      </c>
      <c r="C425" s="16" t="s">
        <v>114</v>
      </c>
      <c r="D425" s="16"/>
      <c r="E425" s="16"/>
      <c r="F425" s="16"/>
      <c r="G425" s="197"/>
      <c r="H425" s="197"/>
    </row>
    <row r="426" spans="1:8" ht="15" customHeight="1">
      <c r="A426" s="6"/>
      <c r="B426" s="10"/>
      <c r="C426" s="20" t="s">
        <v>3</v>
      </c>
      <c r="D426" s="12" t="s">
        <v>212</v>
      </c>
      <c r="E426" s="12"/>
      <c r="F426" s="12"/>
      <c r="G426" s="206"/>
      <c r="H426" s="206"/>
    </row>
    <row r="427" spans="1:8" ht="15" customHeight="1">
      <c r="A427" s="6"/>
      <c r="B427" s="10"/>
      <c r="C427" s="20" t="s">
        <v>7</v>
      </c>
      <c r="D427" s="12" t="s">
        <v>115</v>
      </c>
      <c r="E427" s="12"/>
      <c r="F427" s="12"/>
      <c r="G427" s="206"/>
      <c r="H427" s="206"/>
    </row>
    <row r="428" spans="1:8" ht="15" customHeight="1">
      <c r="A428" s="6"/>
      <c r="B428" s="10"/>
      <c r="C428" s="20" t="s">
        <v>38</v>
      </c>
      <c r="D428" s="12" t="s">
        <v>117</v>
      </c>
      <c r="E428" s="12"/>
      <c r="F428" s="12"/>
      <c r="G428" s="206"/>
      <c r="H428" s="206"/>
    </row>
    <row r="429" spans="1:8" s="117" customFormat="1" ht="15" customHeight="1">
      <c r="A429" s="118"/>
      <c r="B429" s="10" t="s">
        <v>82</v>
      </c>
      <c r="C429" s="16" t="s">
        <v>118</v>
      </c>
      <c r="D429" s="16"/>
      <c r="E429" s="16"/>
      <c r="F429" s="16"/>
      <c r="G429" s="197"/>
      <c r="H429" s="197">
        <f>SUM(H430:H432)</f>
        <v>3650</v>
      </c>
    </row>
    <row r="430" spans="1:8" ht="15" customHeight="1">
      <c r="A430" s="6"/>
      <c r="B430" s="10"/>
      <c r="C430" s="20" t="s">
        <v>3</v>
      </c>
      <c r="D430" s="12" t="s">
        <v>120</v>
      </c>
      <c r="E430" s="25"/>
      <c r="F430" s="25"/>
      <c r="G430" s="206"/>
      <c r="H430" s="206">
        <f>H409</f>
        <v>3650</v>
      </c>
    </row>
    <row r="431" spans="1:8" ht="15" customHeight="1">
      <c r="A431" s="6"/>
      <c r="B431" s="10"/>
      <c r="C431" s="20" t="s">
        <v>7</v>
      </c>
      <c r="D431" s="12" t="s">
        <v>122</v>
      </c>
      <c r="E431" s="25"/>
      <c r="F431" s="25"/>
      <c r="G431" s="206"/>
      <c r="H431" s="206"/>
    </row>
    <row r="432" spans="1:8" ht="15" customHeight="1">
      <c r="A432" s="6"/>
      <c r="B432" s="10"/>
      <c r="C432" s="20" t="s">
        <v>38</v>
      </c>
      <c r="D432" s="12" t="s">
        <v>121</v>
      </c>
      <c r="E432" s="25"/>
      <c r="F432" s="25"/>
      <c r="G432" s="206"/>
      <c r="H432" s="206"/>
    </row>
    <row r="433" spans="1:8" s="117" customFormat="1" ht="15" customHeight="1">
      <c r="A433" s="118"/>
      <c r="B433" s="10" t="s">
        <v>84</v>
      </c>
      <c r="C433" s="16" t="s">
        <v>214</v>
      </c>
      <c r="D433" s="16"/>
      <c r="E433" s="16"/>
      <c r="F433" s="16"/>
      <c r="G433" s="197">
        <f>SUM(G434:G435)</f>
        <v>636635</v>
      </c>
      <c r="H433" s="197">
        <f>SUM(H434:H435)</f>
        <v>644595</v>
      </c>
    </row>
    <row r="434" spans="1:8" ht="15" customHeight="1">
      <c r="A434" s="6"/>
      <c r="B434" s="10"/>
      <c r="C434" s="20" t="s">
        <v>3</v>
      </c>
      <c r="D434" s="12" t="s">
        <v>213</v>
      </c>
      <c r="E434" s="12"/>
      <c r="F434" s="12"/>
      <c r="G434" s="206">
        <f>SUM(G410,G284,G252,G239,G216)</f>
        <v>636635</v>
      </c>
      <c r="H434" s="206">
        <f>SUM(H411,H284,H253,H240,H216,H383,H311,H397,H368,H354,H340)</f>
        <v>644189</v>
      </c>
    </row>
    <row r="435" spans="1:8" ht="15" customHeight="1">
      <c r="A435" s="6"/>
      <c r="B435" s="10"/>
      <c r="C435" s="20" t="s">
        <v>7</v>
      </c>
      <c r="D435" s="12" t="s">
        <v>215</v>
      </c>
      <c r="E435" s="12"/>
      <c r="F435" s="12"/>
      <c r="G435" s="206"/>
      <c r="H435" s="206">
        <f>SUM(H285)</f>
        <v>406</v>
      </c>
    </row>
    <row r="436" spans="1:8" s="117" customFormat="1" ht="15" customHeight="1">
      <c r="A436" s="118"/>
      <c r="B436" s="10" t="s">
        <v>85</v>
      </c>
      <c r="C436" s="16" t="s">
        <v>208</v>
      </c>
      <c r="D436" s="16"/>
      <c r="E436" s="16"/>
      <c r="F436" s="16"/>
      <c r="G436" s="197"/>
      <c r="H436" s="197">
        <f>SUM(H437:H438)</f>
        <v>9607</v>
      </c>
    </row>
    <row r="437" spans="1:8" ht="15" customHeight="1">
      <c r="A437" s="6"/>
      <c r="B437" s="10"/>
      <c r="C437" s="20" t="s">
        <v>3</v>
      </c>
      <c r="D437" s="12" t="s">
        <v>159</v>
      </c>
      <c r="E437" s="12"/>
      <c r="F437" s="12"/>
      <c r="G437" s="206"/>
      <c r="H437" s="206">
        <f>SUM(H371,H356,H300,H287,H342,H399,H385,H273)</f>
        <v>3757</v>
      </c>
    </row>
    <row r="438" spans="1:8" ht="15" customHeight="1">
      <c r="A438" s="6"/>
      <c r="B438" s="10"/>
      <c r="C438" s="20" t="s">
        <v>7</v>
      </c>
      <c r="D438" s="12" t="s">
        <v>124</v>
      </c>
      <c r="E438" s="12"/>
      <c r="F438" s="12"/>
      <c r="G438" s="206"/>
      <c r="H438" s="206">
        <f>SUM(H372,H343,H400,H386,H357)</f>
        <v>5850</v>
      </c>
    </row>
    <row r="439" spans="1:8" s="117" customFormat="1" ht="15" customHeight="1">
      <c r="A439" s="118"/>
      <c r="B439" s="10" t="s">
        <v>87</v>
      </c>
      <c r="C439" s="16" t="s">
        <v>169</v>
      </c>
      <c r="D439" s="16"/>
      <c r="E439" s="16"/>
      <c r="F439" s="16"/>
      <c r="G439" s="197"/>
      <c r="H439" s="197"/>
    </row>
    <row r="440" spans="1:8" s="117" customFormat="1" ht="15" customHeight="1">
      <c r="A440" s="118"/>
      <c r="B440" s="10" t="s">
        <v>96</v>
      </c>
      <c r="C440" s="16" t="s">
        <v>170</v>
      </c>
      <c r="D440" s="16"/>
      <c r="E440" s="16"/>
      <c r="F440" s="16"/>
      <c r="G440" s="197"/>
      <c r="H440" s="197"/>
    </row>
    <row r="441" spans="1:8" ht="15" customHeight="1">
      <c r="A441" s="6"/>
      <c r="B441" s="10"/>
      <c r="C441" s="20" t="s">
        <v>3</v>
      </c>
      <c r="D441" s="12" t="s">
        <v>126</v>
      </c>
      <c r="E441" s="12"/>
      <c r="F441" s="12"/>
      <c r="G441" s="206"/>
      <c r="H441" s="206"/>
    </row>
    <row r="442" spans="1:8" s="117" customFormat="1" ht="15" customHeight="1">
      <c r="A442" s="118"/>
      <c r="B442" s="10" t="s">
        <v>209</v>
      </c>
      <c r="C442" s="16" t="s">
        <v>128</v>
      </c>
      <c r="D442" s="16"/>
      <c r="E442" s="16"/>
      <c r="F442" s="16"/>
      <c r="G442" s="197"/>
      <c r="H442" s="197">
        <f>SUM(H206,H219,H231,H243,H256,H274,H288,H301,H314,H327,H344,H358,H373,H387,H401,H416)</f>
        <v>83158</v>
      </c>
    </row>
    <row r="443" spans="1:8" s="117" customFormat="1" ht="15" customHeight="1">
      <c r="A443" s="118"/>
      <c r="B443" s="10" t="s">
        <v>210</v>
      </c>
      <c r="C443" s="25" t="s">
        <v>211</v>
      </c>
      <c r="D443" s="25"/>
      <c r="E443" s="25"/>
      <c r="F443" s="25"/>
      <c r="G443" s="197">
        <f>SUM(G418,G329,G316,G303,G290,G276,G258,G245,G232,G221,G208,G403,G389,G375,G360,G346)</f>
        <v>1278917</v>
      </c>
      <c r="H443" s="197">
        <f>SUM(H418,H329,H316,H303,H290,H276,H258,H245,H232,H221,H208,H403,H389,H375,H360,H346,H332,H263)</f>
        <v>1332085</v>
      </c>
    </row>
    <row r="444" spans="1:8" ht="15" customHeight="1" thickBot="1">
      <c r="A444" s="17"/>
      <c r="B444" s="18"/>
      <c r="C444" s="21"/>
      <c r="D444" s="21"/>
      <c r="E444" s="21"/>
      <c r="F444" s="21"/>
      <c r="G444" s="205"/>
      <c r="H444" s="205"/>
    </row>
    <row r="445" spans="1:8" ht="15" customHeight="1" thickBot="1">
      <c r="A445" s="3"/>
      <c r="B445" s="4"/>
      <c r="C445" s="4"/>
      <c r="D445" s="4"/>
      <c r="E445" s="4"/>
      <c r="F445" s="4"/>
      <c r="G445" s="234"/>
      <c r="H445" s="234"/>
    </row>
    <row r="446" spans="1:8" ht="15" customHeight="1" thickBot="1">
      <c r="A446" s="23" t="s">
        <v>141</v>
      </c>
      <c r="B446" s="9"/>
      <c r="C446" s="9"/>
      <c r="D446" s="9"/>
      <c r="E446" s="9"/>
      <c r="F446" s="9"/>
      <c r="G446" s="198">
        <f>SUM(G448,G451,G455,G459,G462,G465,G466,G468)</f>
        <v>5329439</v>
      </c>
      <c r="H446" s="198">
        <f>SUM(H448,H451,H455,H459,H462,H465,H466,H468)</f>
        <v>6394131</v>
      </c>
    </row>
    <row r="447" spans="1:8" ht="15" customHeight="1">
      <c r="A447" s="208"/>
      <c r="B447" s="201"/>
      <c r="C447" s="201"/>
      <c r="D447" s="201"/>
      <c r="E447" s="201"/>
      <c r="F447" s="201"/>
      <c r="G447" s="209"/>
      <c r="H447" s="209"/>
    </row>
    <row r="448" spans="1:8" ht="15" customHeight="1">
      <c r="A448" s="6"/>
      <c r="B448" s="10" t="s">
        <v>0</v>
      </c>
      <c r="C448" s="16" t="s">
        <v>131</v>
      </c>
      <c r="D448" s="14"/>
      <c r="E448" s="14"/>
      <c r="F448" s="14"/>
      <c r="G448" s="197">
        <f>SUM(G449:G450)</f>
        <v>2025314</v>
      </c>
      <c r="H448" s="197">
        <f>SUM(H449:H450)</f>
        <v>2082554</v>
      </c>
    </row>
    <row r="449" spans="1:8" ht="15" customHeight="1">
      <c r="A449" s="6"/>
      <c r="B449" s="5"/>
      <c r="C449" s="20" t="s">
        <v>3</v>
      </c>
      <c r="D449" s="12" t="s">
        <v>100</v>
      </c>
      <c r="E449" s="12"/>
      <c r="F449" s="12"/>
      <c r="G449" s="206">
        <f>SUM(G423,G171)</f>
        <v>434030</v>
      </c>
      <c r="H449" s="206">
        <f>SUM(H423,H171)</f>
        <v>544020</v>
      </c>
    </row>
    <row r="450" spans="1:8" ht="15" customHeight="1">
      <c r="A450" s="6"/>
      <c r="B450" s="5"/>
      <c r="C450" s="20" t="s">
        <v>7</v>
      </c>
      <c r="D450" s="14" t="s">
        <v>134</v>
      </c>
      <c r="E450" s="24"/>
      <c r="F450" s="14"/>
      <c r="G450" s="206">
        <f>SUM(G172)</f>
        <v>1591284</v>
      </c>
      <c r="H450" s="206">
        <f>SUM(H172)</f>
        <v>1538534</v>
      </c>
    </row>
    <row r="451" spans="1:8" ht="15" customHeight="1">
      <c r="A451" s="6"/>
      <c r="B451" s="10" t="s">
        <v>78</v>
      </c>
      <c r="C451" s="16" t="s">
        <v>114</v>
      </c>
      <c r="D451" s="14"/>
      <c r="E451" s="14"/>
      <c r="F451" s="14"/>
      <c r="G451" s="197">
        <f>SUM(G452:G454)</f>
        <v>674126</v>
      </c>
      <c r="H451" s="197">
        <f>SUM(H452:H454)</f>
        <v>909053</v>
      </c>
    </row>
    <row r="452" spans="1:8" ht="15" customHeight="1">
      <c r="A452" s="6"/>
      <c r="B452" s="10"/>
      <c r="C452" s="20" t="s">
        <v>3</v>
      </c>
      <c r="D452" s="12" t="s">
        <v>212</v>
      </c>
      <c r="E452" s="12"/>
      <c r="F452" s="12"/>
      <c r="G452" s="206">
        <f aca="true" t="shared" si="0" ref="G452:H454">G174</f>
        <v>579196</v>
      </c>
      <c r="H452" s="206">
        <f t="shared" si="0"/>
        <v>577147</v>
      </c>
    </row>
    <row r="453" spans="1:8" ht="15" customHeight="1">
      <c r="A453" s="6"/>
      <c r="B453" s="10"/>
      <c r="C453" s="20" t="s">
        <v>7</v>
      </c>
      <c r="D453" s="12" t="s">
        <v>115</v>
      </c>
      <c r="E453" s="12"/>
      <c r="F453" s="12"/>
      <c r="G453" s="206">
        <f t="shared" si="0"/>
        <v>1142</v>
      </c>
      <c r="H453" s="206">
        <f t="shared" si="0"/>
        <v>217899</v>
      </c>
    </row>
    <row r="454" spans="1:8" ht="15" customHeight="1">
      <c r="A454" s="6"/>
      <c r="B454" s="10"/>
      <c r="C454" s="20" t="s">
        <v>38</v>
      </c>
      <c r="D454" s="12" t="s">
        <v>117</v>
      </c>
      <c r="E454" s="12"/>
      <c r="F454" s="12"/>
      <c r="G454" s="206">
        <f t="shared" si="0"/>
        <v>93788</v>
      </c>
      <c r="H454" s="206">
        <f t="shared" si="0"/>
        <v>114007</v>
      </c>
    </row>
    <row r="455" spans="1:8" ht="15" customHeight="1">
      <c r="A455" s="6"/>
      <c r="B455" s="10" t="s">
        <v>82</v>
      </c>
      <c r="C455" s="16" t="s">
        <v>118</v>
      </c>
      <c r="D455" s="16"/>
      <c r="E455" s="16"/>
      <c r="F455" s="16"/>
      <c r="G455" s="197">
        <f>SUM(G456:G458)</f>
        <v>12189</v>
      </c>
      <c r="H455" s="197">
        <f>SUM(H456:H458)</f>
        <v>24440</v>
      </c>
    </row>
    <row r="456" spans="1:8" ht="15" customHeight="1">
      <c r="A456" s="6"/>
      <c r="B456" s="10"/>
      <c r="C456" s="20" t="s">
        <v>3</v>
      </c>
      <c r="D456" s="12" t="s">
        <v>120</v>
      </c>
      <c r="E456" s="25"/>
      <c r="F456" s="25"/>
      <c r="G456" s="206">
        <f aca="true" t="shared" si="1" ref="G456:H458">G178</f>
        <v>0</v>
      </c>
      <c r="H456" s="206">
        <f>H178+H430</f>
        <v>12251</v>
      </c>
    </row>
    <row r="457" spans="1:8" ht="15" customHeight="1">
      <c r="A457" s="6"/>
      <c r="B457" s="10"/>
      <c r="C457" s="20" t="s">
        <v>7</v>
      </c>
      <c r="D457" s="12" t="s">
        <v>122</v>
      </c>
      <c r="E457" s="25"/>
      <c r="F457" s="25"/>
      <c r="G457" s="206">
        <f t="shared" si="1"/>
        <v>329</v>
      </c>
      <c r="H457" s="206">
        <f t="shared" si="1"/>
        <v>329</v>
      </c>
    </row>
    <row r="458" spans="1:8" ht="15" customHeight="1">
      <c r="A458" s="6"/>
      <c r="B458" s="10"/>
      <c r="C458" s="20" t="s">
        <v>38</v>
      </c>
      <c r="D458" s="12" t="s">
        <v>121</v>
      </c>
      <c r="E458" s="25"/>
      <c r="F458" s="25"/>
      <c r="G458" s="206">
        <f t="shared" si="1"/>
        <v>11860</v>
      </c>
      <c r="H458" s="206">
        <f t="shared" si="1"/>
        <v>11860</v>
      </c>
    </row>
    <row r="459" spans="1:8" ht="15" customHeight="1">
      <c r="A459" s="6"/>
      <c r="B459" s="10" t="s">
        <v>84</v>
      </c>
      <c r="C459" s="16" t="s">
        <v>214</v>
      </c>
      <c r="D459" s="16"/>
      <c r="E459" s="16"/>
      <c r="F459" s="16"/>
      <c r="G459" s="197">
        <f>SUM(G460:G461)</f>
        <v>1111508</v>
      </c>
      <c r="H459" s="197">
        <f>SUM(H460:H461)</f>
        <v>1660976</v>
      </c>
    </row>
    <row r="460" spans="1:8" ht="15" customHeight="1">
      <c r="A460" s="6"/>
      <c r="B460" s="10"/>
      <c r="C460" s="20" t="s">
        <v>3</v>
      </c>
      <c r="D460" s="12" t="s">
        <v>213</v>
      </c>
      <c r="E460" s="12"/>
      <c r="F460" s="12"/>
      <c r="G460" s="206">
        <f>SUM(G434,G182)</f>
        <v>986976</v>
      </c>
      <c r="H460" s="206">
        <f>SUM(H434,H182)</f>
        <v>802871</v>
      </c>
    </row>
    <row r="461" spans="1:8" ht="15" customHeight="1">
      <c r="A461" s="6"/>
      <c r="B461" s="10"/>
      <c r="C461" s="20" t="s">
        <v>7</v>
      </c>
      <c r="D461" s="12" t="s">
        <v>215</v>
      </c>
      <c r="E461" s="12"/>
      <c r="F461" s="12"/>
      <c r="G461" s="206">
        <f>SUM(G435,G183)</f>
        <v>124532</v>
      </c>
      <c r="H461" s="206">
        <f>SUM(H435,H183)</f>
        <v>858105</v>
      </c>
    </row>
    <row r="462" spans="1:8" ht="15" customHeight="1">
      <c r="A462" s="6"/>
      <c r="B462" s="10" t="s">
        <v>85</v>
      </c>
      <c r="C462" s="16" t="s">
        <v>208</v>
      </c>
      <c r="D462" s="14"/>
      <c r="E462" s="14"/>
      <c r="F462" s="14"/>
      <c r="G462" s="197">
        <f>SUM(G463:G464)</f>
        <v>0</v>
      </c>
      <c r="H462" s="197">
        <f>SUM(H463:H464)</f>
        <v>9626</v>
      </c>
    </row>
    <row r="463" spans="1:8" ht="15" customHeight="1">
      <c r="A463" s="6"/>
      <c r="B463" s="10"/>
      <c r="C463" s="20" t="s">
        <v>3</v>
      </c>
      <c r="D463" s="12" t="s">
        <v>159</v>
      </c>
      <c r="E463" s="12"/>
      <c r="F463" s="12"/>
      <c r="G463" s="206">
        <f>SUM(G437,G185)</f>
        <v>0</v>
      </c>
      <c r="H463" s="206">
        <f>SUM(H437,H185)</f>
        <v>3776</v>
      </c>
    </row>
    <row r="464" spans="1:8" ht="15" customHeight="1">
      <c r="A464" s="6"/>
      <c r="B464" s="10"/>
      <c r="C464" s="20" t="s">
        <v>7</v>
      </c>
      <c r="D464" s="12" t="s">
        <v>124</v>
      </c>
      <c r="E464" s="12"/>
      <c r="F464" s="12"/>
      <c r="G464" s="206">
        <f>SUM(G438,G186)</f>
        <v>0</v>
      </c>
      <c r="H464" s="206">
        <f>SUM(H438,H186)</f>
        <v>5850</v>
      </c>
    </row>
    <row r="465" spans="1:8" ht="27" customHeight="1">
      <c r="A465" s="6"/>
      <c r="B465" s="10" t="s">
        <v>87</v>
      </c>
      <c r="C465" s="627" t="s">
        <v>263</v>
      </c>
      <c r="D465" s="627"/>
      <c r="E465" s="627"/>
      <c r="F465" s="628"/>
      <c r="G465" s="197">
        <f>G187</f>
        <v>3800</v>
      </c>
      <c r="H465" s="197">
        <f>H187</f>
        <v>3800</v>
      </c>
    </row>
    <row r="466" spans="1:8" ht="15" customHeight="1">
      <c r="A466" s="6"/>
      <c r="B466" s="10" t="s">
        <v>96</v>
      </c>
      <c r="C466" s="16" t="s">
        <v>170</v>
      </c>
      <c r="D466" s="14"/>
      <c r="E466" s="14"/>
      <c r="F466" s="14"/>
      <c r="G466" s="197">
        <f>SUM(G467:G467)</f>
        <v>369263</v>
      </c>
      <c r="H466" s="197">
        <f>SUM(H467:H467)</f>
        <v>201872</v>
      </c>
    </row>
    <row r="467" spans="1:8" ht="15" customHeight="1">
      <c r="A467" s="6"/>
      <c r="B467" s="10"/>
      <c r="C467" s="20" t="s">
        <v>3</v>
      </c>
      <c r="D467" s="12" t="s">
        <v>126</v>
      </c>
      <c r="E467" s="12"/>
      <c r="F467" s="12"/>
      <c r="G467" s="206">
        <f>G190</f>
        <v>369263</v>
      </c>
      <c r="H467" s="206">
        <f>H190</f>
        <v>201872</v>
      </c>
    </row>
    <row r="468" spans="1:8" ht="15" customHeight="1">
      <c r="A468" s="6"/>
      <c r="B468" s="10" t="s">
        <v>209</v>
      </c>
      <c r="C468" s="16" t="s">
        <v>128</v>
      </c>
      <c r="D468" s="14"/>
      <c r="E468" s="14"/>
      <c r="F468" s="14"/>
      <c r="G468" s="197">
        <f>G191</f>
        <v>1133239</v>
      </c>
      <c r="H468" s="197">
        <f>H191+H442</f>
        <v>1501810</v>
      </c>
    </row>
    <row r="469" spans="1:8" ht="15" customHeight="1">
      <c r="A469" s="6"/>
      <c r="B469" s="10"/>
      <c r="C469" s="89"/>
      <c r="D469" s="15"/>
      <c r="E469" s="15"/>
      <c r="F469" s="15"/>
      <c r="G469" s="197"/>
      <c r="H469" s="197"/>
    </row>
    <row r="470" spans="1:8" ht="15" customHeight="1">
      <c r="A470" s="6"/>
      <c r="B470" s="88" t="s">
        <v>210</v>
      </c>
      <c r="C470" s="24" t="s">
        <v>216</v>
      </c>
      <c r="D470" s="24"/>
      <c r="E470" s="24"/>
      <c r="F470" s="24"/>
      <c r="G470" s="206">
        <f>SUM(G443,G192)</f>
        <v>1279717</v>
      </c>
      <c r="H470" s="206">
        <f>SUM(H443,H192)</f>
        <v>1332885</v>
      </c>
    </row>
    <row r="471" spans="1:8" ht="15" customHeight="1" thickBot="1">
      <c r="A471" s="17"/>
      <c r="B471" s="18"/>
      <c r="C471" s="18"/>
      <c r="D471" s="18"/>
      <c r="E471" s="18"/>
      <c r="F471" s="18"/>
      <c r="G471" s="205"/>
      <c r="H471" s="205"/>
    </row>
  </sheetData>
  <sheetProtection/>
  <mergeCells count="10">
    <mergeCell ref="C187:F187"/>
    <mergeCell ref="C465:F465"/>
    <mergeCell ref="C112:F112"/>
    <mergeCell ref="A2:F3"/>
    <mergeCell ref="A4:F4"/>
    <mergeCell ref="A141:F141"/>
    <mergeCell ref="A156:F156"/>
    <mergeCell ref="C120:F120"/>
    <mergeCell ref="C116:F116"/>
    <mergeCell ref="A127:F12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7" r:id="rId1"/>
  <headerFooter alignWithMargins="0">
    <oddHeader>&amp;C1. sz. melléklet
a 2/2010. (I.28.) Ök. rendelethez</oddHeader>
    <oddFooter>&amp;L&amp;D&amp;C&amp;P</oddFooter>
  </headerFooter>
  <rowBreaks count="18" manualBreakCount="18">
    <brk id="30" max="9" man="1"/>
    <brk id="66" max="9" man="1"/>
    <brk id="105" max="9" man="1"/>
    <brk id="126" max="9" man="1"/>
    <brk id="140" max="9" man="1"/>
    <brk id="167" max="9" man="1"/>
    <brk id="193" max="9" man="1"/>
    <brk id="222" max="9" man="1"/>
    <brk id="246" max="9" man="1"/>
    <brk id="264" max="9" man="1"/>
    <brk id="291" max="9" man="1"/>
    <brk id="317" max="9" man="1"/>
    <brk id="333" max="9" man="1"/>
    <brk id="361" max="9" man="1"/>
    <brk id="390" max="9" man="1"/>
    <brk id="404" max="255" man="1"/>
    <brk id="419" max="9" man="1"/>
    <brk id="4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H390" sqref="H390"/>
    </sheetView>
  </sheetViews>
  <sheetFormatPr defaultColWidth="9.140625" defaultRowHeight="12.75"/>
  <cols>
    <col min="1" max="1" width="8.7109375" style="361" customWidth="1"/>
    <col min="2" max="4" width="10.7109375" style="361" customWidth="1"/>
    <col min="5" max="5" width="30.7109375" style="361" customWidth="1"/>
    <col min="6" max="7" width="20.7109375" style="361" customWidth="1"/>
    <col min="8" max="16384" width="9.140625" style="361" customWidth="1"/>
  </cols>
  <sheetData>
    <row r="1" spans="1:6" ht="12.75">
      <c r="A1" s="748"/>
      <c r="B1" s="748"/>
      <c r="C1" s="748"/>
      <c r="D1" s="748"/>
      <c r="E1" s="748"/>
      <c r="F1" s="748"/>
    </row>
    <row r="2" spans="1:6" ht="12.75">
      <c r="A2" s="748"/>
      <c r="B2" s="748"/>
      <c r="C2" s="748"/>
      <c r="D2" s="748"/>
      <c r="E2" s="748"/>
      <c r="F2" s="748"/>
    </row>
    <row r="3" spans="1:5" ht="12.75">
      <c r="A3" s="505"/>
      <c r="B3" s="505"/>
      <c r="C3" s="505"/>
      <c r="D3" s="505"/>
      <c r="E3" s="505"/>
    </row>
    <row r="4" spans="1:7" ht="12.75">
      <c r="A4" s="748" t="s">
        <v>453</v>
      </c>
      <c r="B4" s="748"/>
      <c r="C4" s="748"/>
      <c r="D4" s="748"/>
      <c r="E4" s="748"/>
      <c r="F4" s="748"/>
      <c r="G4" s="748"/>
    </row>
    <row r="5" spans="1:5" ht="12.75">
      <c r="A5" s="505"/>
      <c r="B5" s="505"/>
      <c r="C5" s="505"/>
      <c r="D5" s="505"/>
      <c r="E5" s="505"/>
    </row>
    <row r="6" spans="1:6" ht="13.5" thickBot="1">
      <c r="A6" s="385"/>
      <c r="B6" s="385"/>
      <c r="C6" s="385"/>
      <c r="D6" s="385"/>
      <c r="E6" s="385"/>
      <c r="F6" s="402" t="s">
        <v>321</v>
      </c>
    </row>
    <row r="7" spans="1:7" ht="12.75" customHeight="1">
      <c r="A7" s="849" t="s">
        <v>359</v>
      </c>
      <c r="B7" s="851" t="s">
        <v>360</v>
      </c>
      <c r="C7" s="852"/>
      <c r="D7" s="852"/>
      <c r="E7" s="853"/>
      <c r="F7" s="857" t="s">
        <v>456</v>
      </c>
      <c r="G7" s="857" t="s">
        <v>539</v>
      </c>
    </row>
    <row r="8" spans="1:7" ht="12.75">
      <c r="A8" s="850"/>
      <c r="B8" s="854"/>
      <c r="C8" s="855"/>
      <c r="D8" s="855"/>
      <c r="E8" s="856"/>
      <c r="F8" s="858"/>
      <c r="G8" s="858"/>
    </row>
    <row r="9" spans="1:7" ht="12.75">
      <c r="A9" s="514" t="s">
        <v>82</v>
      </c>
      <c r="B9" s="791" t="s">
        <v>118</v>
      </c>
      <c r="C9" s="750"/>
      <c r="D9" s="750"/>
      <c r="E9" s="751"/>
      <c r="F9" s="496"/>
      <c r="G9" s="496"/>
    </row>
    <row r="10" spans="1:7" ht="12.75">
      <c r="A10" s="515" t="s">
        <v>3</v>
      </c>
      <c r="B10" s="847" t="s">
        <v>120</v>
      </c>
      <c r="C10" s="848"/>
      <c r="D10" s="848"/>
      <c r="E10" s="797"/>
      <c r="F10" s="482"/>
      <c r="G10" s="482"/>
    </row>
    <row r="11" spans="1:7" ht="12.75" customHeight="1">
      <c r="A11" s="516" t="s">
        <v>7</v>
      </c>
      <c r="B11" s="838" t="s">
        <v>121</v>
      </c>
      <c r="C11" s="839"/>
      <c r="D11" s="839"/>
      <c r="E11" s="840"/>
      <c r="F11" s="482"/>
      <c r="G11" s="482"/>
    </row>
    <row r="12" spans="1:7" ht="12.75">
      <c r="A12" s="516" t="s">
        <v>38</v>
      </c>
      <c r="B12" s="841" t="s">
        <v>122</v>
      </c>
      <c r="C12" s="842"/>
      <c r="D12" s="842"/>
      <c r="E12" s="843"/>
      <c r="F12" s="486"/>
      <c r="G12" s="486"/>
    </row>
    <row r="13" spans="1:7" ht="12.75">
      <c r="A13" s="479" t="s">
        <v>84</v>
      </c>
      <c r="B13" s="791" t="s">
        <v>215</v>
      </c>
      <c r="C13" s="750"/>
      <c r="D13" s="750"/>
      <c r="E13" s="751"/>
      <c r="F13" s="480"/>
      <c r="G13" s="480"/>
    </row>
    <row r="14" spans="1:7" ht="12.75" customHeight="1">
      <c r="A14" s="479" t="s">
        <v>85</v>
      </c>
      <c r="B14" s="844" t="s">
        <v>385</v>
      </c>
      <c r="C14" s="845"/>
      <c r="D14" s="845"/>
      <c r="E14" s="846"/>
      <c r="F14" s="480"/>
      <c r="G14" s="480"/>
    </row>
    <row r="15" spans="1:7" ht="12.75">
      <c r="A15" s="479" t="s">
        <v>87</v>
      </c>
      <c r="B15" s="487" t="s">
        <v>450</v>
      </c>
      <c r="C15" s="473"/>
      <c r="D15" s="473"/>
      <c r="E15" s="474"/>
      <c r="F15" s="480"/>
      <c r="G15" s="480"/>
    </row>
    <row r="16" spans="1:7" ht="12.75">
      <c r="A16" s="517" t="s">
        <v>209</v>
      </c>
      <c r="B16" s="791" t="s">
        <v>386</v>
      </c>
      <c r="C16" s="750"/>
      <c r="D16" s="750"/>
      <c r="E16" s="751"/>
      <c r="F16" s="518"/>
      <c r="G16" s="518"/>
    </row>
    <row r="17" spans="1:7" ht="16.5" thickBot="1">
      <c r="A17" s="519"/>
      <c r="B17" s="835" t="s">
        <v>377</v>
      </c>
      <c r="C17" s="836"/>
      <c r="D17" s="836"/>
      <c r="E17" s="837"/>
      <c r="F17" s="492"/>
      <c r="G17" s="492"/>
    </row>
    <row r="18" spans="1:5" ht="12.75">
      <c r="A18" s="520"/>
      <c r="B18" s="521"/>
      <c r="C18" s="521"/>
      <c r="D18" s="521"/>
      <c r="E18" s="521"/>
    </row>
    <row r="19" spans="1:5" ht="12.75">
      <c r="A19" s="520"/>
      <c r="B19" s="521"/>
      <c r="C19" s="521"/>
      <c r="D19" s="521"/>
      <c r="E19" s="521"/>
    </row>
    <row r="21" ht="13.5" thickBot="1"/>
    <row r="22" spans="1:7" ht="12.75">
      <c r="A22" s="522" t="s">
        <v>0</v>
      </c>
      <c r="B22" s="867" t="s">
        <v>387</v>
      </c>
      <c r="C22" s="868"/>
      <c r="D22" s="868"/>
      <c r="E22" s="869"/>
      <c r="F22" s="523"/>
      <c r="G22" s="523"/>
    </row>
    <row r="23" spans="1:7" ht="12.75">
      <c r="A23" s="516" t="s">
        <v>119</v>
      </c>
      <c r="B23" s="847" t="s">
        <v>388</v>
      </c>
      <c r="C23" s="848"/>
      <c r="D23" s="848"/>
      <c r="E23" s="797"/>
      <c r="F23" s="524"/>
      <c r="G23" s="524"/>
    </row>
    <row r="24" spans="1:7" ht="12.75">
      <c r="A24" s="516" t="s">
        <v>7</v>
      </c>
      <c r="B24" s="870" t="s">
        <v>389</v>
      </c>
      <c r="C24" s="811"/>
      <c r="D24" s="811"/>
      <c r="E24" s="812"/>
      <c r="F24" s="524"/>
      <c r="G24" s="524"/>
    </row>
    <row r="25" spans="1:7" ht="12.75" customHeight="1">
      <c r="A25" s="525" t="s">
        <v>38</v>
      </c>
      <c r="B25" s="859" t="s">
        <v>390</v>
      </c>
      <c r="C25" s="860"/>
      <c r="D25" s="860"/>
      <c r="E25" s="861"/>
      <c r="F25" s="524"/>
      <c r="G25" s="524"/>
    </row>
    <row r="26" spans="1:7" ht="12.75">
      <c r="A26" s="517" t="s">
        <v>82</v>
      </c>
      <c r="B26" s="862" t="s">
        <v>393</v>
      </c>
      <c r="C26" s="800"/>
      <c r="D26" s="800"/>
      <c r="E26" s="801"/>
      <c r="F26" s="526"/>
      <c r="G26" s="526"/>
    </row>
    <row r="27" spans="1:7" ht="12.75">
      <c r="A27" s="517" t="s">
        <v>85</v>
      </c>
      <c r="B27" s="863" t="s">
        <v>394</v>
      </c>
      <c r="C27" s="864"/>
      <c r="D27" s="864"/>
      <c r="E27" s="865"/>
      <c r="F27" s="526"/>
      <c r="G27" s="526"/>
    </row>
    <row r="28" spans="1:7" ht="16.5" thickBot="1">
      <c r="A28" s="519"/>
      <c r="B28" s="866" t="s">
        <v>383</v>
      </c>
      <c r="C28" s="806"/>
      <c r="D28" s="806"/>
      <c r="E28" s="793"/>
      <c r="F28" s="527"/>
      <c r="G28" s="527"/>
    </row>
    <row r="31" spans="1:5" ht="12.75">
      <c r="A31" s="385"/>
      <c r="B31" s="385"/>
      <c r="C31" s="385"/>
      <c r="D31" s="385"/>
      <c r="E31" s="385"/>
    </row>
    <row r="32" spans="1:5" ht="12.75">
      <c r="A32" s="385"/>
      <c r="B32" s="385"/>
      <c r="C32" s="385"/>
      <c r="D32" s="385"/>
      <c r="E32" s="385"/>
    </row>
  </sheetData>
  <sheetProtection/>
  <mergeCells count="22">
    <mergeCell ref="B25:E25"/>
    <mergeCell ref="B26:E26"/>
    <mergeCell ref="B27:E27"/>
    <mergeCell ref="B28:E28"/>
    <mergeCell ref="B22:E22"/>
    <mergeCell ref="B23:E23"/>
    <mergeCell ref="B24:E24"/>
    <mergeCell ref="A1:F1"/>
    <mergeCell ref="A2:F2"/>
    <mergeCell ref="A7:A8"/>
    <mergeCell ref="B7:E8"/>
    <mergeCell ref="F7:F8"/>
    <mergeCell ref="B9:E9"/>
    <mergeCell ref="A4:G4"/>
    <mergeCell ref="G7:G8"/>
    <mergeCell ref="B17:E17"/>
    <mergeCell ref="B11:E11"/>
    <mergeCell ref="B12:E12"/>
    <mergeCell ref="B13:E13"/>
    <mergeCell ref="B14:E14"/>
    <mergeCell ref="B10:E10"/>
    <mergeCell ref="B16:E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&amp;C7.b. sz. melléklet
a 2/2010. (I.28.) Ök. rendelethez&amp;R
7.b. sz. melléklet
</oddHeader>
    <oddFooter>&amp;L&amp;D&amp;C&amp;P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H390" sqref="H390"/>
    </sheetView>
  </sheetViews>
  <sheetFormatPr defaultColWidth="9.140625" defaultRowHeight="12.75"/>
  <cols>
    <col min="1" max="1" width="8.7109375" style="361" customWidth="1"/>
    <col min="2" max="4" width="10.7109375" style="361" customWidth="1"/>
    <col min="5" max="5" width="30.7109375" style="361" customWidth="1"/>
    <col min="6" max="7" width="20.7109375" style="361" customWidth="1"/>
    <col min="8" max="16384" width="9.140625" style="361" customWidth="1"/>
  </cols>
  <sheetData>
    <row r="1" spans="1:6" ht="12.75">
      <c r="A1" s="748"/>
      <c r="B1" s="748"/>
      <c r="C1" s="748"/>
      <c r="D1" s="748"/>
      <c r="E1" s="748"/>
      <c r="F1" s="748"/>
    </row>
    <row r="2" spans="1:6" ht="12.75">
      <c r="A2" s="748"/>
      <c r="B2" s="748"/>
      <c r="C2" s="748"/>
      <c r="D2" s="748"/>
      <c r="E2" s="748"/>
      <c r="F2" s="748"/>
    </row>
    <row r="3" spans="1:5" ht="12.75">
      <c r="A3" s="359"/>
      <c r="B3" s="359"/>
      <c r="C3" s="359"/>
      <c r="D3" s="359"/>
      <c r="E3" s="359"/>
    </row>
    <row r="4" spans="1:7" ht="12.75">
      <c r="A4" s="748" t="s">
        <v>454</v>
      </c>
      <c r="B4" s="748"/>
      <c r="C4" s="748"/>
      <c r="D4" s="748"/>
      <c r="E4" s="748"/>
      <c r="F4" s="748"/>
      <c r="G4" s="748"/>
    </row>
    <row r="5" spans="1:5" ht="12.75">
      <c r="A5" s="385"/>
      <c r="B5" s="385"/>
      <c r="C5" s="385"/>
      <c r="D5" s="385"/>
      <c r="E5" s="385"/>
    </row>
    <row r="6" spans="1:5" ht="12.75">
      <c r="A6" s="385"/>
      <c r="B6" s="385"/>
      <c r="C6" s="385"/>
      <c r="D6" s="385"/>
      <c r="E6" s="385"/>
    </row>
    <row r="7" spans="1:7" ht="13.5" thickBot="1">
      <c r="A7" s="385"/>
      <c r="B7" s="385"/>
      <c r="C7" s="385"/>
      <c r="D7" s="385"/>
      <c r="E7" s="385"/>
      <c r="F7" s="402"/>
      <c r="G7" s="402" t="s">
        <v>321</v>
      </c>
    </row>
    <row r="8" spans="1:7" ht="12.75" customHeight="1">
      <c r="A8" s="807" t="s">
        <v>359</v>
      </c>
      <c r="B8" s="809" t="s">
        <v>360</v>
      </c>
      <c r="C8" s="809"/>
      <c r="D8" s="809"/>
      <c r="E8" s="809"/>
      <c r="F8" s="857" t="s">
        <v>456</v>
      </c>
      <c r="G8" s="857" t="s">
        <v>539</v>
      </c>
    </row>
    <row r="9" spans="1:7" ht="12.75">
      <c r="A9" s="808"/>
      <c r="B9" s="810"/>
      <c r="C9" s="810"/>
      <c r="D9" s="810"/>
      <c r="E9" s="810"/>
      <c r="F9" s="858"/>
      <c r="G9" s="858"/>
    </row>
    <row r="10" spans="1:7" ht="12.75">
      <c r="A10" s="514" t="s">
        <v>82</v>
      </c>
      <c r="B10" s="873" t="s">
        <v>118</v>
      </c>
      <c r="C10" s="873"/>
      <c r="D10" s="873"/>
      <c r="E10" s="873"/>
      <c r="F10" s="496"/>
      <c r="G10" s="496"/>
    </row>
    <row r="11" spans="1:7" ht="12.75">
      <c r="A11" s="515" t="s">
        <v>3</v>
      </c>
      <c r="B11" s="874" t="s">
        <v>120</v>
      </c>
      <c r="C11" s="874"/>
      <c r="D11" s="874"/>
      <c r="E11" s="874"/>
      <c r="F11" s="482"/>
      <c r="G11" s="482"/>
    </row>
    <row r="12" spans="1:7" ht="12.75">
      <c r="A12" s="516" t="s">
        <v>7</v>
      </c>
      <c r="B12" s="875" t="s">
        <v>121</v>
      </c>
      <c r="C12" s="875"/>
      <c r="D12" s="875"/>
      <c r="E12" s="875"/>
      <c r="F12" s="482"/>
      <c r="G12" s="482"/>
    </row>
    <row r="13" spans="1:7" ht="12.75">
      <c r="A13" s="516" t="s">
        <v>38</v>
      </c>
      <c r="B13" s="875" t="s">
        <v>122</v>
      </c>
      <c r="C13" s="875"/>
      <c r="D13" s="875"/>
      <c r="E13" s="875"/>
      <c r="F13" s="486"/>
      <c r="G13" s="486"/>
    </row>
    <row r="14" spans="1:7" ht="12.75">
      <c r="A14" s="479" t="s">
        <v>84</v>
      </c>
      <c r="B14" s="873" t="s">
        <v>215</v>
      </c>
      <c r="C14" s="873"/>
      <c r="D14" s="873"/>
      <c r="E14" s="873"/>
      <c r="F14" s="480"/>
      <c r="G14" s="480"/>
    </row>
    <row r="15" spans="1:7" ht="12.75">
      <c r="A15" s="479" t="s">
        <v>85</v>
      </c>
      <c r="B15" s="844" t="s">
        <v>385</v>
      </c>
      <c r="C15" s="845"/>
      <c r="D15" s="845"/>
      <c r="E15" s="846"/>
      <c r="F15" s="480"/>
      <c r="G15" s="480"/>
    </row>
    <row r="16" spans="1:7" ht="12.75">
      <c r="A16" s="479" t="s">
        <v>87</v>
      </c>
      <c r="B16" s="844" t="s">
        <v>356</v>
      </c>
      <c r="C16" s="845"/>
      <c r="D16" s="845"/>
      <c r="E16" s="846"/>
      <c r="F16" s="480"/>
      <c r="G16" s="480"/>
    </row>
    <row r="17" spans="1:7" ht="12.75">
      <c r="A17" s="517" t="s">
        <v>209</v>
      </c>
      <c r="B17" s="876" t="s">
        <v>386</v>
      </c>
      <c r="C17" s="876"/>
      <c r="D17" s="876"/>
      <c r="E17" s="876"/>
      <c r="F17" s="518"/>
      <c r="G17" s="518"/>
    </row>
    <row r="18" spans="1:7" ht="16.5" thickBot="1">
      <c r="A18" s="519"/>
      <c r="B18" s="835" t="s">
        <v>377</v>
      </c>
      <c r="C18" s="836"/>
      <c r="D18" s="836"/>
      <c r="E18" s="837"/>
      <c r="F18" s="492"/>
      <c r="G18" s="492"/>
    </row>
    <row r="19" spans="1:5" ht="12.75">
      <c r="A19" s="520"/>
      <c r="B19" s="521"/>
      <c r="C19" s="521"/>
      <c r="D19" s="521"/>
      <c r="E19" s="521"/>
    </row>
    <row r="20" spans="1:5" ht="12.75">
      <c r="A20" s="520"/>
      <c r="B20" s="521"/>
      <c r="C20" s="521"/>
      <c r="D20" s="521"/>
      <c r="E20" s="521"/>
    </row>
    <row r="22" ht="13.5" thickBot="1"/>
    <row r="23" spans="1:7" ht="12.75">
      <c r="A23" s="522" t="s">
        <v>0</v>
      </c>
      <c r="B23" s="877" t="s">
        <v>387</v>
      </c>
      <c r="C23" s="877"/>
      <c r="D23" s="877"/>
      <c r="E23" s="877"/>
      <c r="F23" s="523"/>
      <c r="G23" s="523"/>
    </row>
    <row r="24" spans="1:7" ht="12.75">
      <c r="A24" s="528" t="s">
        <v>119</v>
      </c>
      <c r="B24" s="847" t="s">
        <v>388</v>
      </c>
      <c r="C24" s="848"/>
      <c r="D24" s="848"/>
      <c r="E24" s="797"/>
      <c r="F24" s="524"/>
      <c r="G24" s="524"/>
    </row>
    <row r="25" spans="1:7" ht="12.75">
      <c r="A25" s="528" t="s">
        <v>7</v>
      </c>
      <c r="B25" s="870" t="s">
        <v>389</v>
      </c>
      <c r="C25" s="811"/>
      <c r="D25" s="811"/>
      <c r="E25" s="812"/>
      <c r="F25" s="524"/>
      <c r="G25" s="524"/>
    </row>
    <row r="26" spans="1:7" ht="12.75">
      <c r="A26" s="529" t="s">
        <v>38</v>
      </c>
      <c r="B26" s="859" t="s">
        <v>390</v>
      </c>
      <c r="C26" s="871"/>
      <c r="D26" s="871"/>
      <c r="E26" s="872"/>
      <c r="F26" s="524"/>
      <c r="G26" s="524"/>
    </row>
    <row r="27" spans="1:7" ht="12.75">
      <c r="A27" s="530" t="s">
        <v>82</v>
      </c>
      <c r="B27" s="862" t="s">
        <v>393</v>
      </c>
      <c r="C27" s="800"/>
      <c r="D27" s="800"/>
      <c r="E27" s="801"/>
      <c r="F27" s="526"/>
      <c r="G27" s="526"/>
    </row>
    <row r="28" spans="1:7" ht="12.75">
      <c r="A28" s="530" t="s">
        <v>85</v>
      </c>
      <c r="B28" s="863" t="s">
        <v>394</v>
      </c>
      <c r="C28" s="864"/>
      <c r="D28" s="864"/>
      <c r="E28" s="865"/>
      <c r="F28" s="526"/>
      <c r="G28" s="526"/>
    </row>
    <row r="29" spans="1:7" ht="16.5" thickBot="1">
      <c r="A29" s="519"/>
      <c r="B29" s="794" t="s">
        <v>383</v>
      </c>
      <c r="C29" s="794"/>
      <c r="D29" s="794"/>
      <c r="E29" s="794"/>
      <c r="F29" s="527"/>
      <c r="G29" s="527"/>
    </row>
  </sheetData>
  <sheetProtection/>
  <mergeCells count="23">
    <mergeCell ref="B14:E14"/>
    <mergeCell ref="B15:E15"/>
    <mergeCell ref="A1:F1"/>
    <mergeCell ref="A2:F2"/>
    <mergeCell ref="A8:A9"/>
    <mergeCell ref="B8:E9"/>
    <mergeCell ref="F8:F9"/>
    <mergeCell ref="B29:E29"/>
    <mergeCell ref="B16:E16"/>
    <mergeCell ref="B17:E17"/>
    <mergeCell ref="B18:E18"/>
    <mergeCell ref="B23:E23"/>
    <mergeCell ref="B24:E24"/>
    <mergeCell ref="G8:G9"/>
    <mergeCell ref="A4:G4"/>
    <mergeCell ref="B25:E25"/>
    <mergeCell ref="B26:E26"/>
    <mergeCell ref="B27:E27"/>
    <mergeCell ref="B28:E28"/>
    <mergeCell ref="B10:E10"/>
    <mergeCell ref="B11:E11"/>
    <mergeCell ref="B12:E12"/>
    <mergeCell ref="B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&amp;C7.c. sz. melléklet
a 2/2010. (I.28.) Ök. rendelethez&amp;R
7.c. sz. melléklet
</oddHeader>
    <oddFooter>&amp;L&amp;D&amp;C&amp;P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SheetLayoutView="100" zoomScalePageLayoutView="0" workbookViewId="0" topLeftCell="A1">
      <selection activeCell="H48" sqref="H48"/>
    </sheetView>
  </sheetViews>
  <sheetFormatPr defaultColWidth="9.140625" defaultRowHeight="12.75"/>
  <cols>
    <col min="1" max="1" width="4.140625" style="361" customWidth="1"/>
    <col min="2" max="6" width="9.140625" style="361" customWidth="1"/>
    <col min="7" max="7" width="10.140625" style="361" customWidth="1"/>
    <col min="8" max="8" width="11.421875" style="361" bestFit="1" customWidth="1"/>
    <col min="9" max="9" width="12.7109375" style="361" customWidth="1"/>
    <col min="10" max="10" width="9.57421875" style="361" bestFit="1" customWidth="1"/>
    <col min="11" max="16384" width="9.140625" style="361" customWidth="1"/>
  </cols>
  <sheetData>
    <row r="1" spans="9:10" ht="12.75">
      <c r="I1" s="893" t="s">
        <v>321</v>
      </c>
      <c r="J1" s="893"/>
    </row>
    <row r="2" spans="1:10" ht="15.75">
      <c r="A2" s="531" t="s">
        <v>395</v>
      </c>
      <c r="B2" s="532"/>
      <c r="C2" s="532"/>
      <c r="D2" s="532"/>
      <c r="E2" s="532"/>
      <c r="F2" s="532"/>
      <c r="G2" s="532"/>
      <c r="H2" s="532"/>
      <c r="I2" s="532"/>
      <c r="J2" s="533"/>
    </row>
    <row r="3" spans="1:10" ht="12.75">
      <c r="A3" s="422"/>
      <c r="B3" s="379" t="s">
        <v>118</v>
      </c>
      <c r="C3" s="379"/>
      <c r="D3" s="379"/>
      <c r="E3" s="379"/>
      <c r="F3" s="379"/>
      <c r="G3" s="379"/>
      <c r="H3" s="379"/>
      <c r="I3" s="889">
        <v>24440</v>
      </c>
      <c r="J3" s="890"/>
    </row>
    <row r="4" spans="1:10" ht="12.75">
      <c r="A4" s="422"/>
      <c r="B4" s="379" t="s">
        <v>396</v>
      </c>
      <c r="C4" s="379"/>
      <c r="D4" s="379"/>
      <c r="E4" s="379"/>
      <c r="F4" s="379"/>
      <c r="G4" s="379"/>
      <c r="H4" s="379"/>
      <c r="I4" s="889">
        <v>858105</v>
      </c>
      <c r="J4" s="890"/>
    </row>
    <row r="5" spans="1:10" ht="12.75">
      <c r="A5" s="422"/>
      <c r="B5" s="379" t="s">
        <v>356</v>
      </c>
      <c r="C5" s="379"/>
      <c r="D5" s="379"/>
      <c r="E5" s="379"/>
      <c r="F5" s="379"/>
      <c r="G5" s="379"/>
      <c r="H5" s="379"/>
      <c r="I5" s="889">
        <v>3800</v>
      </c>
      <c r="J5" s="890"/>
    </row>
    <row r="6" spans="1:10" ht="12.75">
      <c r="A6" s="422"/>
      <c r="B6" s="379" t="s">
        <v>124</v>
      </c>
      <c r="C6" s="379"/>
      <c r="D6" s="379"/>
      <c r="E6" s="379"/>
      <c r="F6" s="379"/>
      <c r="G6" s="379"/>
      <c r="H6" s="379"/>
      <c r="I6" s="573"/>
      <c r="J6" s="574">
        <v>5850</v>
      </c>
    </row>
    <row r="7" spans="1:10" ht="12.75">
      <c r="A7" s="422"/>
      <c r="B7" s="379" t="s">
        <v>397</v>
      </c>
      <c r="C7" s="379"/>
      <c r="D7" s="379"/>
      <c r="E7" s="379"/>
      <c r="F7" s="379"/>
      <c r="G7" s="379"/>
      <c r="H7" s="379"/>
      <c r="I7" s="889">
        <v>978561</v>
      </c>
      <c r="J7" s="890"/>
    </row>
    <row r="8" spans="1:10" ht="12.75">
      <c r="A8" s="422"/>
      <c r="B8" s="379" t="s">
        <v>591</v>
      </c>
      <c r="C8" s="379"/>
      <c r="D8" s="379"/>
      <c r="E8" s="379"/>
      <c r="F8" s="379"/>
      <c r="G8" s="379"/>
      <c r="H8" s="379"/>
      <c r="I8" s="573"/>
      <c r="J8" s="574">
        <v>31819</v>
      </c>
    </row>
    <row r="9" spans="1:10" ht="15.75">
      <c r="A9" s="531" t="s">
        <v>398</v>
      </c>
      <c r="B9" s="532"/>
      <c r="C9" s="532"/>
      <c r="D9" s="532"/>
      <c r="E9" s="532"/>
      <c r="F9" s="532"/>
      <c r="G9" s="532"/>
      <c r="H9" s="532"/>
      <c r="I9" s="891">
        <f>SUM(I3:J8)</f>
        <v>1902575</v>
      </c>
      <c r="J9" s="892"/>
    </row>
    <row r="10" spans="9:10" ht="12.75">
      <c r="I10" s="893" t="s">
        <v>321</v>
      </c>
      <c r="J10" s="893"/>
    </row>
    <row r="11" spans="1:10" s="423" customFormat="1" ht="78" customHeight="1">
      <c r="A11" s="898" t="s">
        <v>399</v>
      </c>
      <c r="B11" s="899"/>
      <c r="C11" s="899"/>
      <c r="D11" s="899"/>
      <c r="E11" s="899"/>
      <c r="F11" s="900"/>
      <c r="G11" s="894" t="s">
        <v>659</v>
      </c>
      <c r="H11" s="894"/>
      <c r="I11" s="894" t="s">
        <v>401</v>
      </c>
      <c r="J11" s="894"/>
    </row>
    <row r="12" spans="1:10" ht="12.75">
      <c r="A12" s="534"/>
      <c r="B12" s="535"/>
      <c r="C12" s="535"/>
      <c r="D12" s="535"/>
      <c r="E12" s="535"/>
      <c r="F12" s="536"/>
      <c r="G12" s="904" t="s">
        <v>402</v>
      </c>
      <c r="H12" s="904"/>
      <c r="I12" s="904"/>
      <c r="J12" s="904"/>
    </row>
    <row r="13" spans="1:10" s="423" customFormat="1" ht="38.25">
      <c r="A13" s="537"/>
      <c r="B13" s="538"/>
      <c r="C13" s="538"/>
      <c r="D13" s="538"/>
      <c r="E13" s="538"/>
      <c r="F13" s="539"/>
      <c r="G13" s="540" t="s">
        <v>403</v>
      </c>
      <c r="H13" s="540" t="s">
        <v>313</v>
      </c>
      <c r="I13" s="540" t="s">
        <v>461</v>
      </c>
      <c r="J13" s="540" t="s">
        <v>313</v>
      </c>
    </row>
    <row r="14" spans="1:10" s="423" customFormat="1" ht="12.75">
      <c r="A14" s="901" t="s">
        <v>462</v>
      </c>
      <c r="B14" s="902"/>
      <c r="C14" s="902"/>
      <c r="D14" s="902"/>
      <c r="E14" s="902"/>
      <c r="F14" s="903"/>
      <c r="G14" s="424">
        <f>SUM(G15)</f>
        <v>1519</v>
      </c>
      <c r="H14" s="424"/>
      <c r="I14" s="424"/>
      <c r="J14" s="424"/>
    </row>
    <row r="15" spans="1:10" s="423" customFormat="1" ht="24" customHeight="1">
      <c r="A15" s="895" t="s">
        <v>463</v>
      </c>
      <c r="B15" s="896"/>
      <c r="C15" s="896"/>
      <c r="D15" s="896"/>
      <c r="E15" s="896"/>
      <c r="F15" s="897"/>
      <c r="G15" s="425">
        <v>1519</v>
      </c>
      <c r="H15" s="425"/>
      <c r="I15" s="425"/>
      <c r="J15" s="425"/>
    </row>
    <row r="16" spans="1:10" s="423" customFormat="1" ht="12.75">
      <c r="A16" s="901" t="s">
        <v>404</v>
      </c>
      <c r="B16" s="902"/>
      <c r="C16" s="902"/>
      <c r="D16" s="902"/>
      <c r="E16" s="902"/>
      <c r="F16" s="903"/>
      <c r="G16" s="424">
        <f>SUM(G18:G27)</f>
        <v>133339</v>
      </c>
      <c r="H16" s="424">
        <f>SUM(H18:H29)</f>
        <v>49601</v>
      </c>
      <c r="I16" s="424">
        <f>SUM(I18:I26)</f>
        <v>43254</v>
      </c>
      <c r="J16" s="424">
        <f>SUM(J17:J26)</f>
        <v>6303</v>
      </c>
    </row>
    <row r="17" spans="1:10" ht="12.75">
      <c r="A17" s="884" t="s">
        <v>542</v>
      </c>
      <c r="B17" s="884"/>
      <c r="C17" s="884"/>
      <c r="D17" s="884"/>
      <c r="E17" s="884"/>
      <c r="F17" s="884"/>
      <c r="G17" s="425"/>
      <c r="H17" s="425"/>
      <c r="I17" s="425"/>
      <c r="J17" s="425">
        <v>597</v>
      </c>
    </row>
    <row r="18" spans="1:10" ht="12.75">
      <c r="A18" s="884" t="s">
        <v>525</v>
      </c>
      <c r="B18" s="884"/>
      <c r="C18" s="884"/>
      <c r="D18" s="884"/>
      <c r="E18" s="884"/>
      <c r="F18" s="884"/>
      <c r="G18" s="425">
        <v>1146</v>
      </c>
      <c r="H18" s="425">
        <v>5375</v>
      </c>
      <c r="I18" s="425"/>
      <c r="J18" s="425">
        <v>4188</v>
      </c>
    </row>
    <row r="19" spans="1:10" ht="12.75" customHeight="1">
      <c r="A19" s="878" t="s">
        <v>305</v>
      </c>
      <c r="B19" s="879"/>
      <c r="C19" s="879"/>
      <c r="D19" s="879"/>
      <c r="E19" s="879"/>
      <c r="F19" s="880"/>
      <c r="G19" s="425">
        <v>27838</v>
      </c>
      <c r="H19" s="425"/>
      <c r="I19" s="425"/>
      <c r="J19" s="425"/>
    </row>
    <row r="20" spans="1:10" ht="12.75" customHeight="1">
      <c r="A20" s="878" t="s">
        <v>306</v>
      </c>
      <c r="B20" s="879"/>
      <c r="C20" s="879"/>
      <c r="D20" s="879"/>
      <c r="E20" s="879"/>
      <c r="F20" s="880"/>
      <c r="G20" s="425">
        <v>2523</v>
      </c>
      <c r="H20" s="425">
        <v>1166</v>
      </c>
      <c r="I20" s="425">
        <v>30000</v>
      </c>
      <c r="J20" s="425"/>
    </row>
    <row r="21" spans="1:10" ht="38.25" customHeight="1">
      <c r="A21" s="885" t="s">
        <v>577</v>
      </c>
      <c r="B21" s="886"/>
      <c r="C21" s="886"/>
      <c r="D21" s="886"/>
      <c r="E21" s="886"/>
      <c r="F21" s="887"/>
      <c r="G21" s="425"/>
      <c r="H21" s="425"/>
      <c r="I21" s="425">
        <v>330</v>
      </c>
      <c r="J21" s="425"/>
    </row>
    <row r="22" spans="1:10" ht="24.75" customHeight="1">
      <c r="A22" s="885" t="s">
        <v>576</v>
      </c>
      <c r="B22" s="886"/>
      <c r="C22" s="886"/>
      <c r="D22" s="886"/>
      <c r="E22" s="886"/>
      <c r="F22" s="887"/>
      <c r="G22" s="425">
        <v>42</v>
      </c>
      <c r="H22" s="425"/>
      <c r="I22" s="425"/>
      <c r="J22" s="425">
        <v>1518</v>
      </c>
    </row>
    <row r="23" spans="1:10" ht="12.75">
      <c r="A23" s="885" t="s">
        <v>457</v>
      </c>
      <c r="B23" s="886"/>
      <c r="C23" s="886"/>
      <c r="D23" s="886"/>
      <c r="E23" s="886"/>
      <c r="F23" s="887"/>
      <c r="G23" s="425">
        <v>1780</v>
      </c>
      <c r="H23" s="425"/>
      <c r="I23" s="425"/>
      <c r="J23" s="425"/>
    </row>
    <row r="24" spans="1:10" ht="12.75">
      <c r="A24" s="885" t="s">
        <v>458</v>
      </c>
      <c r="B24" s="886"/>
      <c r="C24" s="886"/>
      <c r="D24" s="886"/>
      <c r="E24" s="886"/>
      <c r="F24" s="887"/>
      <c r="G24" s="425">
        <v>6700</v>
      </c>
      <c r="H24" s="425">
        <v>2060</v>
      </c>
      <c r="I24" s="425"/>
      <c r="J24" s="425"/>
    </row>
    <row r="25" spans="1:10" ht="12.75">
      <c r="A25" s="885" t="s">
        <v>687</v>
      </c>
      <c r="B25" s="886"/>
      <c r="C25" s="886"/>
      <c r="D25" s="886"/>
      <c r="E25" s="886"/>
      <c r="F25" s="887"/>
      <c r="G25" s="425"/>
      <c r="H25" s="425">
        <v>12500</v>
      </c>
      <c r="I25" s="425">
        <v>2184</v>
      </c>
      <c r="J25" s="425"/>
    </row>
    <row r="26" spans="1:10" ht="12.75">
      <c r="A26" s="885" t="s">
        <v>464</v>
      </c>
      <c r="B26" s="886"/>
      <c r="C26" s="886"/>
      <c r="D26" s="886"/>
      <c r="E26" s="886"/>
      <c r="F26" s="887"/>
      <c r="G26" s="425"/>
      <c r="H26" s="425"/>
      <c r="I26" s="425">
        <v>10740</v>
      </c>
      <c r="J26" s="425"/>
    </row>
    <row r="27" spans="1:10" ht="12.75">
      <c r="A27" s="885" t="s">
        <v>259</v>
      </c>
      <c r="B27" s="886"/>
      <c r="C27" s="886"/>
      <c r="D27" s="886"/>
      <c r="E27" s="886"/>
      <c r="F27" s="887"/>
      <c r="G27" s="425">
        <v>93310</v>
      </c>
      <c r="H27" s="425"/>
      <c r="I27" s="425"/>
      <c r="J27" s="425"/>
    </row>
    <row r="28" spans="1:10" ht="12.75">
      <c r="A28" s="885" t="s">
        <v>688</v>
      </c>
      <c r="B28" s="886"/>
      <c r="C28" s="886"/>
      <c r="D28" s="886"/>
      <c r="E28" s="886"/>
      <c r="F28" s="887"/>
      <c r="G28" s="425"/>
      <c r="H28" s="425">
        <v>22500</v>
      </c>
      <c r="I28" s="425"/>
      <c r="J28" s="425"/>
    </row>
    <row r="29" spans="1:10" ht="12.75">
      <c r="A29" s="885" t="s">
        <v>692</v>
      </c>
      <c r="B29" s="886"/>
      <c r="C29" s="886"/>
      <c r="D29" s="886"/>
      <c r="E29" s="886"/>
      <c r="F29" s="887"/>
      <c r="G29" s="425"/>
      <c r="H29" s="425">
        <v>6000</v>
      </c>
      <c r="I29" s="425"/>
      <c r="J29" s="425"/>
    </row>
    <row r="30" spans="1:10" ht="12.75">
      <c r="A30" s="901" t="s">
        <v>405</v>
      </c>
      <c r="B30" s="902"/>
      <c r="C30" s="902"/>
      <c r="D30" s="902"/>
      <c r="E30" s="902"/>
      <c r="F30" s="903"/>
      <c r="G30" s="426">
        <f>SUM(G31:G39)</f>
        <v>19919</v>
      </c>
      <c r="H30" s="426">
        <f>SUM(H31:H44)</f>
        <v>1046274</v>
      </c>
      <c r="I30" s="426">
        <f>SUM(I31:I43)</f>
        <v>73654</v>
      </c>
      <c r="J30" s="426">
        <f>SUM(J31:J43)</f>
        <v>60735</v>
      </c>
    </row>
    <row r="31" spans="1:10" ht="26.25" customHeight="1">
      <c r="A31" s="884" t="s">
        <v>526</v>
      </c>
      <c r="B31" s="884"/>
      <c r="C31" s="884"/>
      <c r="D31" s="884"/>
      <c r="E31" s="884"/>
      <c r="F31" s="884"/>
      <c r="G31" s="425">
        <v>16989</v>
      </c>
      <c r="H31" s="425">
        <v>944867</v>
      </c>
      <c r="I31" s="425">
        <v>58278</v>
      </c>
      <c r="J31" s="425">
        <v>14940</v>
      </c>
    </row>
    <row r="32" spans="1:10" ht="12.75">
      <c r="A32" s="878" t="s">
        <v>483</v>
      </c>
      <c r="B32" s="879"/>
      <c r="C32" s="879"/>
      <c r="D32" s="879"/>
      <c r="E32" s="879"/>
      <c r="F32" s="880"/>
      <c r="G32" s="425"/>
      <c r="H32" s="425"/>
      <c r="I32" s="425">
        <v>1968</v>
      </c>
      <c r="J32" s="425"/>
    </row>
    <row r="33" spans="1:10" ht="12.75">
      <c r="A33" s="884" t="s">
        <v>298</v>
      </c>
      <c r="B33" s="884"/>
      <c r="C33" s="884"/>
      <c r="D33" s="884"/>
      <c r="E33" s="884"/>
      <c r="F33" s="884"/>
      <c r="G33" s="425"/>
      <c r="H33" s="425">
        <v>0</v>
      </c>
      <c r="I33" s="425"/>
      <c r="J33" s="425"/>
    </row>
    <row r="34" spans="1:10" ht="12.75">
      <c r="A34" s="878" t="s">
        <v>307</v>
      </c>
      <c r="B34" s="879"/>
      <c r="C34" s="879"/>
      <c r="D34" s="879"/>
      <c r="E34" s="879"/>
      <c r="F34" s="880"/>
      <c r="G34" s="425">
        <v>2930</v>
      </c>
      <c r="H34" s="425">
        <v>10197</v>
      </c>
      <c r="I34" s="425"/>
      <c r="J34" s="425"/>
    </row>
    <row r="35" spans="1:10" ht="12.75">
      <c r="A35" s="878" t="s">
        <v>460</v>
      </c>
      <c r="B35" s="879"/>
      <c r="C35" s="879"/>
      <c r="D35" s="879"/>
      <c r="E35" s="879"/>
      <c r="F35" s="880"/>
      <c r="G35" s="425"/>
      <c r="H35" s="425">
        <v>10532</v>
      </c>
      <c r="I35" s="425">
        <v>1056</v>
      </c>
      <c r="J35" s="425">
        <v>13495</v>
      </c>
    </row>
    <row r="36" spans="1:10" ht="12.75">
      <c r="A36" s="885" t="s">
        <v>459</v>
      </c>
      <c r="B36" s="886"/>
      <c r="C36" s="886"/>
      <c r="D36" s="886"/>
      <c r="E36" s="886"/>
      <c r="F36" s="887"/>
      <c r="G36" s="425"/>
      <c r="H36" s="425">
        <v>59695</v>
      </c>
      <c r="I36" s="425">
        <v>10972</v>
      </c>
      <c r="J36" s="425">
        <v>17990</v>
      </c>
    </row>
    <row r="37" spans="1:10" ht="12.75">
      <c r="A37" s="885" t="s">
        <v>527</v>
      </c>
      <c r="B37" s="886"/>
      <c r="C37" s="886"/>
      <c r="D37" s="886"/>
      <c r="E37" s="886"/>
      <c r="F37" s="887"/>
      <c r="G37" s="425"/>
      <c r="H37" s="425">
        <v>1000</v>
      </c>
      <c r="I37" s="425"/>
      <c r="J37" s="425"/>
    </row>
    <row r="38" spans="1:10" ht="12.75">
      <c r="A38" s="885" t="s">
        <v>245</v>
      </c>
      <c r="B38" s="886"/>
      <c r="C38" s="886"/>
      <c r="D38" s="886"/>
      <c r="E38" s="886"/>
      <c r="F38" s="887"/>
      <c r="G38" s="425"/>
      <c r="H38" s="425"/>
      <c r="I38" s="425">
        <v>126</v>
      </c>
      <c r="J38" s="425"/>
    </row>
    <row r="39" spans="1:10" ht="12.75">
      <c r="A39" s="885" t="s">
        <v>547</v>
      </c>
      <c r="B39" s="886"/>
      <c r="C39" s="886"/>
      <c r="D39" s="886"/>
      <c r="E39" s="886"/>
      <c r="F39" s="887"/>
      <c r="G39" s="425"/>
      <c r="H39" s="425">
        <v>6934</v>
      </c>
      <c r="I39" s="425"/>
      <c r="J39" s="425"/>
    </row>
    <row r="40" spans="1:10" ht="12.75">
      <c r="A40" s="885" t="s">
        <v>616</v>
      </c>
      <c r="B40" s="886"/>
      <c r="C40" s="886"/>
      <c r="D40" s="886"/>
      <c r="E40" s="886"/>
      <c r="F40" s="887"/>
      <c r="G40" s="425"/>
      <c r="H40" s="425"/>
      <c r="I40" s="425"/>
      <c r="J40" s="425">
        <v>9200</v>
      </c>
    </row>
    <row r="41" spans="1:10" ht="12.75">
      <c r="A41" s="885" t="s">
        <v>644</v>
      </c>
      <c r="B41" s="886"/>
      <c r="C41" s="886"/>
      <c r="D41" s="886"/>
      <c r="E41" s="886"/>
      <c r="F41" s="887"/>
      <c r="G41" s="425"/>
      <c r="H41" s="425">
        <v>7813</v>
      </c>
      <c r="I41" s="425">
        <v>1254</v>
      </c>
      <c r="J41" s="425">
        <v>110</v>
      </c>
    </row>
    <row r="42" spans="1:10" ht="12.75">
      <c r="A42" s="885" t="s">
        <v>723</v>
      </c>
      <c r="B42" s="886"/>
      <c r="C42" s="886"/>
      <c r="D42" s="886"/>
      <c r="E42" s="886"/>
      <c r="F42" s="887"/>
      <c r="G42" s="425"/>
      <c r="H42" s="425"/>
      <c r="I42" s="425"/>
      <c r="J42" s="425">
        <v>5000</v>
      </c>
    </row>
    <row r="43" spans="1:10" ht="12.75">
      <c r="A43" s="885" t="s">
        <v>694</v>
      </c>
      <c r="B43" s="886"/>
      <c r="C43" s="886"/>
      <c r="D43" s="886"/>
      <c r="E43" s="886"/>
      <c r="F43" s="887"/>
      <c r="G43" s="425"/>
      <c r="H43" s="425">
        <v>1486</v>
      </c>
      <c r="I43" s="425"/>
      <c r="J43" s="425"/>
    </row>
    <row r="44" spans="1:10" ht="12.75">
      <c r="A44" s="885" t="s">
        <v>748</v>
      </c>
      <c r="B44" s="886"/>
      <c r="C44" s="886"/>
      <c r="D44" s="886"/>
      <c r="E44" s="886"/>
      <c r="F44" s="887"/>
      <c r="G44" s="425"/>
      <c r="H44" s="425">
        <v>3750</v>
      </c>
      <c r="I44" s="425"/>
      <c r="J44" s="425"/>
    </row>
    <row r="45" spans="1:10" ht="12.75">
      <c r="A45" s="901" t="s">
        <v>406</v>
      </c>
      <c r="B45" s="902"/>
      <c r="C45" s="902"/>
      <c r="D45" s="902"/>
      <c r="E45" s="902"/>
      <c r="F45" s="903"/>
      <c r="G45" s="426">
        <f>SUM(G46:G47)</f>
        <v>45080</v>
      </c>
      <c r="H45" s="426">
        <f>SUM(H46:H49)</f>
        <v>46916</v>
      </c>
      <c r="I45" s="426">
        <f>SUM(I46:I50)</f>
        <v>56024</v>
      </c>
      <c r="J45" s="426">
        <f>SUM(J46:J46)</f>
        <v>0</v>
      </c>
    </row>
    <row r="46" spans="1:10" ht="12.75">
      <c r="A46" s="884" t="s">
        <v>465</v>
      </c>
      <c r="B46" s="884"/>
      <c r="C46" s="884"/>
      <c r="D46" s="884"/>
      <c r="E46" s="884"/>
      <c r="F46" s="884"/>
      <c r="G46" s="425">
        <v>1500</v>
      </c>
      <c r="H46" s="425">
        <v>19500</v>
      </c>
      <c r="I46" s="425"/>
      <c r="J46" s="425"/>
    </row>
    <row r="47" spans="1:10" ht="12.75">
      <c r="A47" s="878" t="s">
        <v>308</v>
      </c>
      <c r="B47" s="879"/>
      <c r="C47" s="879"/>
      <c r="D47" s="879"/>
      <c r="E47" s="879"/>
      <c r="F47" s="880"/>
      <c r="G47" s="425">
        <v>43580</v>
      </c>
      <c r="H47" s="425">
        <v>19770</v>
      </c>
      <c r="I47" s="425"/>
      <c r="J47" s="425"/>
    </row>
    <row r="48" spans="1:10" ht="12.75">
      <c r="A48" s="878" t="s">
        <v>578</v>
      </c>
      <c r="B48" s="879"/>
      <c r="C48" s="879"/>
      <c r="D48" s="879"/>
      <c r="E48" s="879"/>
      <c r="F48" s="880"/>
      <c r="G48" s="425"/>
      <c r="H48" s="425">
        <v>3000</v>
      </c>
      <c r="I48" s="425"/>
      <c r="J48" s="425"/>
    </row>
    <row r="49" spans="1:10" ht="12.75">
      <c r="A49" s="878" t="s">
        <v>617</v>
      </c>
      <c r="B49" s="879"/>
      <c r="C49" s="879"/>
      <c r="D49" s="879"/>
      <c r="E49" s="879"/>
      <c r="F49" s="880"/>
      <c r="G49" s="425"/>
      <c r="H49" s="425">
        <v>4646</v>
      </c>
      <c r="I49" s="425"/>
      <c r="J49" s="425"/>
    </row>
    <row r="50" spans="1:10" ht="12.75">
      <c r="A50" s="878" t="s">
        <v>627</v>
      </c>
      <c r="B50" s="879"/>
      <c r="C50" s="879"/>
      <c r="D50" s="879"/>
      <c r="E50" s="879"/>
      <c r="F50" s="880"/>
      <c r="G50" s="425"/>
      <c r="H50" s="425"/>
      <c r="I50" s="425">
        <v>56024</v>
      </c>
      <c r="J50" s="425"/>
    </row>
    <row r="51" spans="1:10" ht="12.75">
      <c r="A51" s="901" t="s">
        <v>466</v>
      </c>
      <c r="B51" s="902"/>
      <c r="C51" s="902"/>
      <c r="D51" s="902"/>
      <c r="E51" s="902"/>
      <c r="F51" s="903"/>
      <c r="G51" s="424"/>
      <c r="H51" s="424">
        <f>SUM(H52:H52)</f>
        <v>100</v>
      </c>
      <c r="I51" s="424"/>
      <c r="J51" s="424"/>
    </row>
    <row r="52" spans="1:10" ht="12.75">
      <c r="A52" s="878" t="s">
        <v>467</v>
      </c>
      <c r="B52" s="879"/>
      <c r="C52" s="879"/>
      <c r="D52" s="879"/>
      <c r="E52" s="879"/>
      <c r="F52" s="880"/>
      <c r="G52" s="425"/>
      <c r="H52" s="425">
        <v>100</v>
      </c>
      <c r="I52" s="425"/>
      <c r="J52" s="425"/>
    </row>
    <row r="53" spans="1:10" s="423" customFormat="1" ht="52.5" customHeight="1">
      <c r="A53" s="898" t="s">
        <v>399</v>
      </c>
      <c r="B53" s="899"/>
      <c r="C53" s="899"/>
      <c r="D53" s="899"/>
      <c r="E53" s="899"/>
      <c r="F53" s="900"/>
      <c r="G53" s="894" t="s">
        <v>400</v>
      </c>
      <c r="H53" s="894"/>
      <c r="I53" s="894" t="s">
        <v>401</v>
      </c>
      <c r="J53" s="894"/>
    </row>
    <row r="54" spans="1:10" ht="12.75">
      <c r="A54" s="534"/>
      <c r="B54" s="535"/>
      <c r="C54" s="535"/>
      <c r="D54" s="535"/>
      <c r="E54" s="535"/>
      <c r="F54" s="536"/>
      <c r="G54" s="904" t="s">
        <v>402</v>
      </c>
      <c r="H54" s="904"/>
      <c r="I54" s="904"/>
      <c r="J54" s="904"/>
    </row>
    <row r="55" spans="1:10" s="423" customFormat="1" ht="38.25">
      <c r="A55" s="537"/>
      <c r="B55" s="538"/>
      <c r="C55" s="538"/>
      <c r="D55" s="538"/>
      <c r="E55" s="538"/>
      <c r="F55" s="539"/>
      <c r="G55" s="557" t="s">
        <v>403</v>
      </c>
      <c r="H55" s="557" t="s">
        <v>313</v>
      </c>
      <c r="I55" s="557" t="s">
        <v>461</v>
      </c>
      <c r="J55" s="557" t="s">
        <v>313</v>
      </c>
    </row>
    <row r="56" spans="1:10" s="423" customFormat="1" ht="12.75">
      <c r="A56" s="901" t="s">
        <v>407</v>
      </c>
      <c r="B56" s="902"/>
      <c r="C56" s="902"/>
      <c r="D56" s="902"/>
      <c r="E56" s="902"/>
      <c r="F56" s="903"/>
      <c r="G56" s="424">
        <f>SUM(G57:G94)</f>
        <v>4519</v>
      </c>
      <c r="H56" s="424">
        <f>SUM(H57:H94)</f>
        <v>114451</v>
      </c>
      <c r="I56" s="424">
        <f>SUM(I57:I94)</f>
        <v>80333</v>
      </c>
      <c r="J56" s="424">
        <f>SUM(J57:J94)</f>
        <v>496709</v>
      </c>
    </row>
    <row r="57" spans="1:10" s="423" customFormat="1" ht="12.75">
      <c r="A57" s="884" t="s">
        <v>408</v>
      </c>
      <c r="B57" s="884"/>
      <c r="C57" s="884"/>
      <c r="D57" s="884"/>
      <c r="E57" s="884"/>
      <c r="F57" s="884"/>
      <c r="G57" s="425">
        <v>2813</v>
      </c>
      <c r="H57" s="425"/>
      <c r="I57" s="425"/>
      <c r="J57" s="425"/>
    </row>
    <row r="58" spans="1:10" s="423" customFormat="1" ht="24.75" customHeight="1">
      <c r="A58" s="878" t="s">
        <v>528</v>
      </c>
      <c r="B58" s="879"/>
      <c r="C58" s="879"/>
      <c r="D58" s="879"/>
      <c r="E58" s="879"/>
      <c r="F58" s="880"/>
      <c r="G58" s="425">
        <v>375</v>
      </c>
      <c r="H58" s="425"/>
      <c r="I58" s="425"/>
      <c r="J58" s="425"/>
    </row>
    <row r="59" spans="1:10" s="423" customFormat="1" ht="12.75">
      <c r="A59" s="878" t="s">
        <v>477</v>
      </c>
      <c r="B59" s="879"/>
      <c r="C59" s="879"/>
      <c r="D59" s="879"/>
      <c r="E59" s="879"/>
      <c r="F59" s="880"/>
      <c r="G59" s="425">
        <v>169</v>
      </c>
      <c r="H59" s="425"/>
      <c r="I59" s="425"/>
      <c r="J59" s="425"/>
    </row>
    <row r="60" spans="1:10" s="423" customFormat="1" ht="12.75">
      <c r="A60" s="878" t="s">
        <v>519</v>
      </c>
      <c r="B60" s="879"/>
      <c r="C60" s="879"/>
      <c r="D60" s="879"/>
      <c r="E60" s="879"/>
      <c r="F60" s="880"/>
      <c r="G60" s="425">
        <v>662</v>
      </c>
      <c r="H60" s="425">
        <v>3000</v>
      </c>
      <c r="I60" s="425"/>
      <c r="J60" s="425"/>
    </row>
    <row r="61" spans="1:10" s="423" customFormat="1" ht="12.75">
      <c r="A61" s="878" t="s">
        <v>566</v>
      </c>
      <c r="B61" s="879"/>
      <c r="C61" s="879"/>
      <c r="D61" s="879"/>
      <c r="E61" s="879"/>
      <c r="F61" s="880"/>
      <c r="G61" s="425"/>
      <c r="H61" s="425">
        <v>2788</v>
      </c>
      <c r="I61" s="425"/>
      <c r="J61" s="425"/>
    </row>
    <row r="62" spans="1:10" s="423" customFormat="1" ht="12.75">
      <c r="A62" s="878" t="s">
        <v>618</v>
      </c>
      <c r="B62" s="879"/>
      <c r="C62" s="879"/>
      <c r="D62" s="879"/>
      <c r="E62" s="879"/>
      <c r="F62" s="880"/>
      <c r="G62" s="425"/>
      <c r="H62" s="425">
        <v>200</v>
      </c>
      <c r="I62" s="425"/>
      <c r="J62" s="425"/>
    </row>
    <row r="63" spans="1:10" ht="12.75">
      <c r="A63" s="884" t="s">
        <v>300</v>
      </c>
      <c r="B63" s="884"/>
      <c r="C63" s="884"/>
      <c r="D63" s="884"/>
      <c r="E63" s="884"/>
      <c r="F63" s="884"/>
      <c r="G63" s="425"/>
      <c r="H63" s="425">
        <v>621</v>
      </c>
      <c r="I63" s="425"/>
      <c r="J63" s="425"/>
    </row>
    <row r="64" spans="1:10" ht="12.75">
      <c r="A64" s="885" t="s">
        <v>460</v>
      </c>
      <c r="B64" s="879"/>
      <c r="C64" s="879"/>
      <c r="D64" s="879"/>
      <c r="E64" s="879"/>
      <c r="F64" s="880"/>
      <c r="G64" s="425"/>
      <c r="H64" s="425"/>
      <c r="I64" s="425">
        <v>0</v>
      </c>
      <c r="J64" s="425"/>
    </row>
    <row r="65" spans="1:10" ht="12.75">
      <c r="A65" s="885" t="s">
        <v>548</v>
      </c>
      <c r="B65" s="879"/>
      <c r="C65" s="879"/>
      <c r="D65" s="879"/>
      <c r="E65" s="879"/>
      <c r="F65" s="880"/>
      <c r="G65" s="425"/>
      <c r="H65" s="425"/>
      <c r="I65" s="425"/>
      <c r="J65" s="425">
        <v>0</v>
      </c>
    </row>
    <row r="66" spans="1:10" ht="12.75">
      <c r="A66" s="884" t="s">
        <v>486</v>
      </c>
      <c r="B66" s="884"/>
      <c r="C66" s="884"/>
      <c r="D66" s="884"/>
      <c r="E66" s="884"/>
      <c r="F66" s="884"/>
      <c r="G66" s="425"/>
      <c r="H66" s="425"/>
      <c r="I66" s="425"/>
      <c r="J66" s="425">
        <v>16520</v>
      </c>
    </row>
    <row r="67" spans="1:10" ht="12.75">
      <c r="A67" s="884" t="s">
        <v>487</v>
      </c>
      <c r="B67" s="884"/>
      <c r="C67" s="884"/>
      <c r="D67" s="884"/>
      <c r="E67" s="884"/>
      <c r="F67" s="884"/>
      <c r="G67" s="425"/>
      <c r="H67" s="425"/>
      <c r="I67" s="425"/>
      <c r="J67" s="425">
        <v>32490</v>
      </c>
    </row>
    <row r="68" spans="1:10" ht="25.5" customHeight="1">
      <c r="A68" s="884" t="s">
        <v>549</v>
      </c>
      <c r="B68" s="884"/>
      <c r="C68" s="884"/>
      <c r="D68" s="884"/>
      <c r="E68" s="884"/>
      <c r="F68" s="884"/>
      <c r="G68" s="425"/>
      <c r="H68" s="425"/>
      <c r="I68" s="425"/>
      <c r="J68" s="425"/>
    </row>
    <row r="69" spans="1:10" ht="12.75">
      <c r="A69" s="883" t="s">
        <v>550</v>
      </c>
      <c r="B69" s="884"/>
      <c r="C69" s="884"/>
      <c r="D69" s="884"/>
      <c r="E69" s="884"/>
      <c r="F69" s="884"/>
      <c r="G69" s="425"/>
      <c r="H69" s="425"/>
      <c r="I69" s="425"/>
      <c r="J69" s="425">
        <v>0</v>
      </c>
    </row>
    <row r="70" spans="1:10" ht="12.75">
      <c r="A70" s="883" t="s">
        <v>551</v>
      </c>
      <c r="B70" s="884"/>
      <c r="C70" s="884"/>
      <c r="D70" s="884"/>
      <c r="E70" s="884"/>
      <c r="F70" s="884"/>
      <c r="G70" s="425"/>
      <c r="H70" s="425"/>
      <c r="I70" s="425"/>
      <c r="J70" s="425">
        <v>0</v>
      </c>
    </row>
    <row r="71" spans="1:10" ht="12.75">
      <c r="A71" s="883" t="s">
        <v>552</v>
      </c>
      <c r="B71" s="884"/>
      <c r="C71" s="884"/>
      <c r="D71" s="884"/>
      <c r="E71" s="884"/>
      <c r="F71" s="884"/>
      <c r="G71" s="425"/>
      <c r="H71" s="425"/>
      <c r="I71" s="425"/>
      <c r="J71" s="425">
        <v>0</v>
      </c>
    </row>
    <row r="72" spans="1:10" ht="12.75">
      <c r="A72" s="883" t="s">
        <v>553</v>
      </c>
      <c r="B72" s="884"/>
      <c r="C72" s="884"/>
      <c r="D72" s="884"/>
      <c r="E72" s="884"/>
      <c r="F72" s="884"/>
      <c r="G72" s="425"/>
      <c r="H72" s="425"/>
      <c r="I72" s="425"/>
      <c r="J72" s="425">
        <v>0</v>
      </c>
    </row>
    <row r="73" spans="1:10" ht="12.75">
      <c r="A73" s="883" t="s">
        <v>554</v>
      </c>
      <c r="B73" s="884"/>
      <c r="C73" s="884"/>
      <c r="D73" s="884"/>
      <c r="E73" s="884"/>
      <c r="F73" s="884"/>
      <c r="G73" s="425"/>
      <c r="H73" s="425"/>
      <c r="I73" s="425"/>
      <c r="J73" s="425">
        <v>0</v>
      </c>
    </row>
    <row r="74" spans="1:10" ht="12.75">
      <c r="A74" s="885" t="s">
        <v>459</v>
      </c>
      <c r="B74" s="879"/>
      <c r="C74" s="879"/>
      <c r="D74" s="879"/>
      <c r="E74" s="879"/>
      <c r="F74" s="880"/>
      <c r="G74" s="425"/>
      <c r="H74" s="425"/>
      <c r="I74" s="425">
        <v>0</v>
      </c>
      <c r="J74" s="425"/>
    </row>
    <row r="75" spans="1:10" ht="12.75">
      <c r="A75" s="884" t="s">
        <v>484</v>
      </c>
      <c r="B75" s="884"/>
      <c r="C75" s="884"/>
      <c r="D75" s="884"/>
      <c r="E75" s="884"/>
      <c r="F75" s="884"/>
      <c r="G75" s="425"/>
      <c r="H75" s="425">
        <v>3185</v>
      </c>
      <c r="I75" s="425">
        <v>1152</v>
      </c>
      <c r="J75" s="425">
        <v>220663</v>
      </c>
    </row>
    <row r="76" spans="1:10" ht="12.75">
      <c r="A76" s="884" t="s">
        <v>485</v>
      </c>
      <c r="B76" s="884"/>
      <c r="C76" s="884"/>
      <c r="D76" s="884"/>
      <c r="E76" s="884"/>
      <c r="F76" s="884"/>
      <c r="G76" s="425"/>
      <c r="H76" s="425"/>
      <c r="I76" s="425">
        <v>32703</v>
      </c>
      <c r="J76" s="425"/>
    </row>
    <row r="77" spans="1:10" ht="12.75">
      <c r="A77" s="884" t="s">
        <v>409</v>
      </c>
      <c r="B77" s="884"/>
      <c r="C77" s="884"/>
      <c r="D77" s="884"/>
      <c r="E77" s="884"/>
      <c r="F77" s="884"/>
      <c r="G77" s="425"/>
      <c r="H77" s="425"/>
      <c r="I77" s="425">
        <v>46478</v>
      </c>
      <c r="J77" s="425">
        <v>81442</v>
      </c>
    </row>
    <row r="78" spans="1:10" ht="26.25" customHeight="1">
      <c r="A78" s="878" t="s">
        <v>473</v>
      </c>
      <c r="B78" s="879"/>
      <c r="C78" s="879"/>
      <c r="D78" s="879"/>
      <c r="E78" s="879"/>
      <c r="F78" s="880"/>
      <c r="G78" s="425"/>
      <c r="H78" s="425"/>
      <c r="I78" s="425">
        <v>0</v>
      </c>
      <c r="J78" s="425"/>
    </row>
    <row r="79" spans="1:10" ht="12.75">
      <c r="A79" s="878" t="s">
        <v>530</v>
      </c>
      <c r="B79" s="879"/>
      <c r="C79" s="879"/>
      <c r="D79" s="879"/>
      <c r="E79" s="879"/>
      <c r="F79" s="880"/>
      <c r="G79" s="425"/>
      <c r="H79" s="425"/>
      <c r="I79" s="425"/>
      <c r="J79" s="425">
        <v>582</v>
      </c>
    </row>
    <row r="80" spans="1:10" ht="12.75">
      <c r="A80" s="884" t="s">
        <v>468</v>
      </c>
      <c r="B80" s="884"/>
      <c r="C80" s="884"/>
      <c r="D80" s="884"/>
      <c r="E80" s="884"/>
      <c r="F80" s="884"/>
      <c r="G80" s="425"/>
      <c r="H80" s="425"/>
      <c r="I80" s="425"/>
      <c r="J80" s="425">
        <v>15000</v>
      </c>
    </row>
    <row r="81" spans="1:10" ht="24.75" customHeight="1">
      <c r="A81" s="878" t="s">
        <v>652</v>
      </c>
      <c r="B81" s="879"/>
      <c r="C81" s="879"/>
      <c r="D81" s="879"/>
      <c r="E81" s="879"/>
      <c r="F81" s="880"/>
      <c r="G81" s="425"/>
      <c r="H81" s="425">
        <v>77000</v>
      </c>
      <c r="I81" s="425"/>
      <c r="J81" s="425"/>
    </row>
    <row r="82" spans="1:10" ht="12.75">
      <c r="A82" s="885" t="s">
        <v>518</v>
      </c>
      <c r="B82" s="886"/>
      <c r="C82" s="886"/>
      <c r="D82" s="886"/>
      <c r="E82" s="886"/>
      <c r="F82" s="887"/>
      <c r="G82" s="425">
        <v>0</v>
      </c>
      <c r="H82" s="425">
        <v>0</v>
      </c>
      <c r="I82" s="425"/>
      <c r="J82" s="425"/>
    </row>
    <row r="83" spans="1:10" ht="12.75">
      <c r="A83" s="885" t="s">
        <v>187</v>
      </c>
      <c r="B83" s="886"/>
      <c r="C83" s="886"/>
      <c r="D83" s="886"/>
      <c r="E83" s="886"/>
      <c r="F83" s="887"/>
      <c r="G83" s="425">
        <v>500</v>
      </c>
      <c r="H83" s="425">
        <v>6000</v>
      </c>
      <c r="I83" s="425"/>
      <c r="J83" s="425"/>
    </row>
    <row r="84" spans="1:10" ht="12.75">
      <c r="A84" s="885" t="s">
        <v>520</v>
      </c>
      <c r="B84" s="886"/>
      <c r="C84" s="886"/>
      <c r="D84" s="886"/>
      <c r="E84" s="886"/>
      <c r="F84" s="887"/>
      <c r="G84" s="425"/>
      <c r="H84" s="425"/>
      <c r="I84" s="425"/>
      <c r="J84" s="425">
        <v>26835</v>
      </c>
    </row>
    <row r="85" spans="1:10" ht="12.75">
      <c r="A85" s="878" t="s">
        <v>521</v>
      </c>
      <c r="B85" s="879"/>
      <c r="C85" s="879"/>
      <c r="D85" s="879"/>
      <c r="E85" s="879"/>
      <c r="F85" s="880"/>
      <c r="G85" s="425"/>
      <c r="H85" s="425"/>
      <c r="I85" s="425"/>
      <c r="J85" s="425">
        <v>100000</v>
      </c>
    </row>
    <row r="86" spans="1:10" ht="12.75">
      <c r="A86" s="878" t="s">
        <v>660</v>
      </c>
      <c r="B86" s="879"/>
      <c r="C86" s="879"/>
      <c r="D86" s="879"/>
      <c r="E86" s="879"/>
      <c r="F86" s="880"/>
      <c r="G86" s="425"/>
      <c r="H86" s="425"/>
      <c r="I86" s="425"/>
      <c r="J86" s="425">
        <v>3177</v>
      </c>
    </row>
    <row r="87" spans="1:10" ht="12.75">
      <c r="A87" s="878" t="s">
        <v>661</v>
      </c>
      <c r="B87" s="879"/>
      <c r="C87" s="879"/>
      <c r="D87" s="879"/>
      <c r="E87" s="879"/>
      <c r="F87" s="880"/>
      <c r="G87" s="425"/>
      <c r="H87" s="425"/>
      <c r="I87" s="425"/>
      <c r="J87" s="425">
        <v>0</v>
      </c>
    </row>
    <row r="88" spans="1:10" ht="12.75">
      <c r="A88" s="878" t="s">
        <v>260</v>
      </c>
      <c r="B88" s="879"/>
      <c r="C88" s="879"/>
      <c r="D88" s="879"/>
      <c r="E88" s="879"/>
      <c r="F88" s="880"/>
      <c r="G88" s="425"/>
      <c r="H88" s="425">
        <v>268</v>
      </c>
      <c r="I88" s="425"/>
      <c r="J88" s="425"/>
    </row>
    <row r="89" spans="1:10" ht="12.75">
      <c r="A89" s="878" t="s">
        <v>575</v>
      </c>
      <c r="B89" s="879"/>
      <c r="C89" s="879"/>
      <c r="D89" s="879"/>
      <c r="E89" s="879"/>
      <c r="F89" s="880"/>
      <c r="G89" s="425"/>
      <c r="H89" s="425">
        <v>2400</v>
      </c>
      <c r="I89" s="425"/>
      <c r="J89" s="425"/>
    </row>
    <row r="90" spans="1:10" ht="24.75" customHeight="1">
      <c r="A90" s="878" t="s">
        <v>624</v>
      </c>
      <c r="B90" s="879"/>
      <c r="C90" s="879"/>
      <c r="D90" s="879"/>
      <c r="E90" s="879"/>
      <c r="F90" s="880"/>
      <c r="G90" s="425"/>
      <c r="H90" s="425">
        <v>2300</v>
      </c>
      <c r="I90" s="425"/>
      <c r="J90" s="425"/>
    </row>
    <row r="91" spans="1:10" ht="12.75">
      <c r="A91" s="878" t="s">
        <v>649</v>
      </c>
      <c r="B91" s="879"/>
      <c r="C91" s="879"/>
      <c r="D91" s="879"/>
      <c r="E91" s="879"/>
      <c r="F91" s="880"/>
      <c r="G91" s="425"/>
      <c r="H91" s="425">
        <v>4220</v>
      </c>
      <c r="I91" s="425"/>
      <c r="J91" s="425"/>
    </row>
    <row r="92" spans="1:10" ht="12.75">
      <c r="A92" s="878" t="s">
        <v>636</v>
      </c>
      <c r="B92" s="881"/>
      <c r="C92" s="881"/>
      <c r="D92" s="881"/>
      <c r="E92" s="881"/>
      <c r="F92" s="882"/>
      <c r="G92" s="425"/>
      <c r="H92" s="425">
        <v>250</v>
      </c>
      <c r="I92" s="425"/>
      <c r="J92" s="425"/>
    </row>
    <row r="93" spans="1:10" ht="12.75">
      <c r="A93" s="878" t="s">
        <v>650</v>
      </c>
      <c r="B93" s="881"/>
      <c r="C93" s="881"/>
      <c r="D93" s="881"/>
      <c r="E93" s="881"/>
      <c r="F93" s="882"/>
      <c r="G93" s="425"/>
      <c r="H93" s="425">
        <v>5749</v>
      </c>
      <c r="I93" s="425"/>
      <c r="J93" s="425"/>
    </row>
    <row r="94" spans="1:10" ht="12.75">
      <c r="A94" s="878" t="s">
        <v>651</v>
      </c>
      <c r="B94" s="881"/>
      <c r="C94" s="881"/>
      <c r="D94" s="881"/>
      <c r="E94" s="881"/>
      <c r="F94" s="882"/>
      <c r="G94" s="425"/>
      <c r="H94" s="425">
        <v>6470</v>
      </c>
      <c r="I94" s="425"/>
      <c r="J94" s="425"/>
    </row>
    <row r="95" spans="1:10" ht="12.75">
      <c r="A95" s="901" t="s">
        <v>410</v>
      </c>
      <c r="B95" s="902"/>
      <c r="C95" s="902"/>
      <c r="D95" s="902"/>
      <c r="E95" s="902"/>
      <c r="F95" s="903"/>
      <c r="G95" s="426">
        <f>SUM(G96:G104)</f>
        <v>17344</v>
      </c>
      <c r="H95" s="426">
        <f>SUM(H96:H109)</f>
        <v>2242</v>
      </c>
      <c r="I95" s="426">
        <f>SUM(I96:I109)</f>
        <v>12057</v>
      </c>
      <c r="J95" s="426">
        <f>SUM(J96:J109)</f>
        <v>8203</v>
      </c>
    </row>
    <row r="96" spans="1:10" ht="12.75">
      <c r="A96" s="884" t="s">
        <v>191</v>
      </c>
      <c r="B96" s="884"/>
      <c r="C96" s="884"/>
      <c r="D96" s="884"/>
      <c r="E96" s="884"/>
      <c r="F96" s="884"/>
      <c r="G96" s="425">
        <v>500</v>
      </c>
      <c r="H96" s="425"/>
      <c r="I96" s="425"/>
      <c r="J96" s="425"/>
    </row>
    <row r="97" spans="1:10" ht="12.75">
      <c r="A97" s="878" t="s">
        <v>411</v>
      </c>
      <c r="B97" s="879"/>
      <c r="C97" s="879"/>
      <c r="D97" s="879"/>
      <c r="E97" s="879"/>
      <c r="F97" s="880"/>
      <c r="G97" s="425">
        <v>850</v>
      </c>
      <c r="H97" s="425"/>
      <c r="I97" s="425"/>
      <c r="J97" s="425"/>
    </row>
    <row r="98" spans="1:10" ht="12.75">
      <c r="A98" s="884" t="s">
        <v>529</v>
      </c>
      <c r="B98" s="884"/>
      <c r="C98" s="884"/>
      <c r="D98" s="884"/>
      <c r="E98" s="884"/>
      <c r="F98" s="884"/>
      <c r="G98" s="425">
        <v>3849</v>
      </c>
      <c r="H98" s="425">
        <v>60</v>
      </c>
      <c r="I98" s="425"/>
      <c r="J98" s="425">
        <v>250</v>
      </c>
    </row>
    <row r="99" spans="1:10" ht="12.75">
      <c r="A99" s="888" t="s">
        <v>190</v>
      </c>
      <c r="B99" s="884"/>
      <c r="C99" s="884"/>
      <c r="D99" s="884"/>
      <c r="E99" s="884"/>
      <c r="F99" s="884"/>
      <c r="G99" s="425">
        <v>121</v>
      </c>
      <c r="H99" s="425"/>
      <c r="I99" s="425"/>
      <c r="J99" s="425">
        <v>40</v>
      </c>
    </row>
    <row r="100" spans="1:10" ht="24.75" customHeight="1">
      <c r="A100" s="878" t="s">
        <v>470</v>
      </c>
      <c r="B100" s="879"/>
      <c r="C100" s="879"/>
      <c r="D100" s="879"/>
      <c r="E100" s="879"/>
      <c r="F100" s="880"/>
      <c r="G100" s="425">
        <v>664</v>
      </c>
      <c r="H100" s="425"/>
      <c r="I100" s="425"/>
      <c r="J100" s="425"/>
    </row>
    <row r="101" spans="1:10" ht="24.75" customHeight="1">
      <c r="A101" s="885" t="s">
        <v>471</v>
      </c>
      <c r="B101" s="879"/>
      <c r="C101" s="879"/>
      <c r="D101" s="879"/>
      <c r="E101" s="879"/>
      <c r="F101" s="880"/>
      <c r="G101" s="425">
        <v>10000</v>
      </c>
      <c r="H101" s="425"/>
      <c r="I101" s="425"/>
      <c r="J101" s="425"/>
    </row>
    <row r="102" spans="1:10" ht="12.75">
      <c r="A102" s="885" t="s">
        <v>469</v>
      </c>
      <c r="B102" s="886"/>
      <c r="C102" s="886"/>
      <c r="D102" s="886"/>
      <c r="E102" s="886"/>
      <c r="F102" s="887"/>
      <c r="G102" s="425">
        <v>360</v>
      </c>
      <c r="H102" s="425"/>
      <c r="I102" s="425"/>
      <c r="J102" s="425"/>
    </row>
    <row r="103" spans="1:10" ht="12.75">
      <c r="A103" s="878" t="s">
        <v>472</v>
      </c>
      <c r="B103" s="879"/>
      <c r="C103" s="879"/>
      <c r="D103" s="879"/>
      <c r="E103" s="879"/>
      <c r="F103" s="880"/>
      <c r="G103" s="425">
        <v>1000</v>
      </c>
      <c r="H103" s="425"/>
      <c r="I103" s="425">
        <v>510</v>
      </c>
      <c r="J103" s="425"/>
    </row>
    <row r="104" spans="1:10" ht="12.75">
      <c r="A104" s="878" t="s">
        <v>579</v>
      </c>
      <c r="B104" s="879"/>
      <c r="C104" s="879"/>
      <c r="D104" s="879"/>
      <c r="E104" s="879"/>
      <c r="F104" s="880"/>
      <c r="G104" s="425"/>
      <c r="H104" s="425">
        <v>720</v>
      </c>
      <c r="I104" s="425"/>
      <c r="J104" s="425"/>
    </row>
    <row r="105" spans="1:10" ht="12.75">
      <c r="A105" s="878" t="s">
        <v>653</v>
      </c>
      <c r="B105" s="879"/>
      <c r="C105" s="879"/>
      <c r="D105" s="879"/>
      <c r="E105" s="879"/>
      <c r="F105" s="880"/>
      <c r="G105" s="425"/>
      <c r="H105" s="425">
        <v>461</v>
      </c>
      <c r="I105" s="425"/>
      <c r="J105" s="425"/>
    </row>
    <row r="106" spans="1:10" ht="12.75">
      <c r="A106" s="878" t="s">
        <v>654</v>
      </c>
      <c r="B106" s="881"/>
      <c r="C106" s="881"/>
      <c r="D106" s="881"/>
      <c r="E106" s="881"/>
      <c r="F106" s="882"/>
      <c r="G106" s="425"/>
      <c r="H106" s="425">
        <v>201</v>
      </c>
      <c r="I106" s="425"/>
      <c r="J106" s="425">
        <v>7913</v>
      </c>
    </row>
    <row r="107" spans="1:10" ht="24" customHeight="1">
      <c r="A107" s="878" t="s">
        <v>724</v>
      </c>
      <c r="B107" s="879"/>
      <c r="C107" s="879"/>
      <c r="D107" s="879"/>
      <c r="E107" s="879"/>
      <c r="F107" s="880"/>
      <c r="G107" s="425"/>
      <c r="H107" s="425"/>
      <c r="I107" s="425">
        <v>11547</v>
      </c>
      <c r="J107" s="425"/>
    </row>
    <row r="108" spans="1:10" ht="12.75">
      <c r="A108" s="878" t="s">
        <v>725</v>
      </c>
      <c r="B108" s="879"/>
      <c r="C108" s="879"/>
      <c r="D108" s="879"/>
      <c r="E108" s="879"/>
      <c r="F108" s="880"/>
      <c r="G108" s="425"/>
      <c r="H108" s="425">
        <v>500</v>
      </c>
      <c r="I108" s="425"/>
      <c r="J108" s="425"/>
    </row>
    <row r="109" spans="1:10" ht="12.75">
      <c r="A109" s="878" t="s">
        <v>744</v>
      </c>
      <c r="B109" s="879"/>
      <c r="C109" s="879"/>
      <c r="D109" s="879"/>
      <c r="E109" s="879"/>
      <c r="F109" s="880"/>
      <c r="G109" s="425"/>
      <c r="H109" s="425">
        <v>300</v>
      </c>
      <c r="I109" s="425"/>
      <c r="J109" s="425"/>
    </row>
    <row r="110" spans="1:10" ht="12.75">
      <c r="A110" s="901" t="s">
        <v>412</v>
      </c>
      <c r="B110" s="902"/>
      <c r="C110" s="902"/>
      <c r="D110" s="902"/>
      <c r="E110" s="902"/>
      <c r="F110" s="903"/>
      <c r="G110" s="426">
        <f>SUM(G111)</f>
        <v>4815</v>
      </c>
      <c r="H110" s="426">
        <f>SUM(H111)</f>
        <v>1554</v>
      </c>
      <c r="I110" s="426">
        <f>SUM(I111)</f>
        <v>0</v>
      </c>
      <c r="J110" s="426">
        <f>SUM(J111)</f>
        <v>0</v>
      </c>
    </row>
    <row r="111" spans="1:10" ht="12.75">
      <c r="A111" s="884" t="s">
        <v>301</v>
      </c>
      <c r="B111" s="884"/>
      <c r="C111" s="884"/>
      <c r="D111" s="884"/>
      <c r="E111" s="884"/>
      <c r="F111" s="884"/>
      <c r="G111" s="425">
        <v>4815</v>
      </c>
      <c r="H111" s="425">
        <v>1554</v>
      </c>
      <c r="I111" s="425"/>
      <c r="J111" s="425"/>
    </row>
    <row r="112" spans="1:10" ht="12.75">
      <c r="A112" s="901" t="s">
        <v>413</v>
      </c>
      <c r="B112" s="902"/>
      <c r="C112" s="902"/>
      <c r="D112" s="902"/>
      <c r="E112" s="902"/>
      <c r="F112" s="903"/>
      <c r="G112" s="426">
        <f>SUM(G113:G114)</f>
        <v>3765</v>
      </c>
      <c r="H112" s="426">
        <f>SUM(H113:H114)</f>
        <v>2000</v>
      </c>
      <c r="I112" s="426">
        <f>SUM(I113:I113)</f>
        <v>0</v>
      </c>
      <c r="J112" s="426">
        <f>SUM(J113:J113)</f>
        <v>0</v>
      </c>
    </row>
    <row r="113" spans="1:10" ht="12.75">
      <c r="A113" s="884" t="s">
        <v>192</v>
      </c>
      <c r="B113" s="884"/>
      <c r="C113" s="884"/>
      <c r="D113" s="884"/>
      <c r="E113" s="884"/>
      <c r="F113" s="884"/>
      <c r="G113" s="425">
        <v>2765</v>
      </c>
      <c r="H113" s="425">
        <v>2000</v>
      </c>
      <c r="I113" s="425"/>
      <c r="J113" s="425"/>
    </row>
    <row r="114" spans="1:10" ht="26.25" customHeight="1">
      <c r="A114" s="878" t="s">
        <v>311</v>
      </c>
      <c r="B114" s="879"/>
      <c r="C114" s="879"/>
      <c r="D114" s="879"/>
      <c r="E114" s="879"/>
      <c r="F114" s="880"/>
      <c r="G114" s="425">
        <v>1000</v>
      </c>
      <c r="H114" s="425"/>
      <c r="I114" s="425"/>
      <c r="J114" s="425"/>
    </row>
    <row r="115" spans="1:10" ht="12.75">
      <c r="A115" s="901" t="s">
        <v>414</v>
      </c>
      <c r="B115" s="902"/>
      <c r="C115" s="902"/>
      <c r="D115" s="902"/>
      <c r="E115" s="902"/>
      <c r="F115" s="903"/>
      <c r="G115" s="426">
        <f>SUM(G116:G117)</f>
        <v>9026</v>
      </c>
      <c r="H115" s="426">
        <f>SUM(H116:H117)</f>
        <v>0</v>
      </c>
      <c r="I115" s="426">
        <f>SUM(I116:I117)</f>
        <v>0</v>
      </c>
      <c r="J115" s="426">
        <f>SUM(J116:J117)</f>
        <v>0</v>
      </c>
    </row>
    <row r="116" spans="1:10" ht="12.75">
      <c r="A116" s="878" t="s">
        <v>312</v>
      </c>
      <c r="B116" s="879"/>
      <c r="C116" s="879"/>
      <c r="D116" s="879"/>
      <c r="E116" s="879"/>
      <c r="F116" s="880"/>
      <c r="G116" s="425">
        <v>8678</v>
      </c>
      <c r="H116" s="425"/>
      <c r="I116" s="425"/>
      <c r="J116" s="425"/>
    </row>
    <row r="117" spans="1:10" ht="12.75">
      <c r="A117" s="878" t="s">
        <v>474</v>
      </c>
      <c r="B117" s="879"/>
      <c r="C117" s="879"/>
      <c r="D117" s="879"/>
      <c r="E117" s="879"/>
      <c r="F117" s="880"/>
      <c r="G117" s="425">
        <v>348</v>
      </c>
      <c r="H117" s="425"/>
      <c r="I117" s="425"/>
      <c r="J117" s="425"/>
    </row>
    <row r="118" spans="1:10" ht="12.75">
      <c r="A118" s="901" t="s">
        <v>415</v>
      </c>
      <c r="B118" s="902"/>
      <c r="C118" s="902"/>
      <c r="D118" s="902"/>
      <c r="E118" s="902"/>
      <c r="F118" s="903"/>
      <c r="G118" s="426">
        <f>SUM(G119:G121)</f>
        <v>1437</v>
      </c>
      <c r="H118" s="426">
        <f>SUM(H119:H121)</f>
        <v>2065</v>
      </c>
      <c r="I118" s="426">
        <f>SUM(I119)</f>
        <v>0</v>
      </c>
      <c r="J118" s="426">
        <f>SUM(J119)</f>
        <v>0</v>
      </c>
    </row>
    <row r="119" spans="1:10" ht="12.75">
      <c r="A119" s="884" t="s">
        <v>70</v>
      </c>
      <c r="B119" s="884"/>
      <c r="C119" s="884"/>
      <c r="D119" s="884"/>
      <c r="E119" s="884"/>
      <c r="F119" s="884"/>
      <c r="G119" s="425">
        <v>1437</v>
      </c>
      <c r="H119" s="425"/>
      <c r="I119" s="425"/>
      <c r="J119" s="425"/>
    </row>
    <row r="120" spans="1:10" ht="12.75">
      <c r="A120" s="878" t="s">
        <v>475</v>
      </c>
      <c r="B120" s="879"/>
      <c r="C120" s="879"/>
      <c r="D120" s="879"/>
      <c r="E120" s="879"/>
      <c r="F120" s="880"/>
      <c r="G120" s="425"/>
      <c r="H120" s="425">
        <v>1440</v>
      </c>
      <c r="I120" s="425"/>
      <c r="J120" s="425"/>
    </row>
    <row r="121" spans="1:10" ht="12.75">
      <c r="A121" s="878" t="s">
        <v>476</v>
      </c>
      <c r="B121" s="879"/>
      <c r="C121" s="879"/>
      <c r="D121" s="879"/>
      <c r="E121" s="879"/>
      <c r="F121" s="880"/>
      <c r="G121" s="425"/>
      <c r="H121" s="425">
        <v>625</v>
      </c>
      <c r="I121" s="425"/>
      <c r="J121" s="425"/>
    </row>
    <row r="122" spans="1:10" ht="12.75">
      <c r="A122" s="901" t="s">
        <v>625</v>
      </c>
      <c r="B122" s="902"/>
      <c r="C122" s="902"/>
      <c r="D122" s="902"/>
      <c r="E122" s="902"/>
      <c r="F122" s="903"/>
      <c r="G122" s="426"/>
      <c r="H122" s="426"/>
      <c r="I122" s="426">
        <f>SUM(I123)</f>
        <v>0</v>
      </c>
      <c r="J122" s="426">
        <f>SUM(J123)</f>
        <v>768</v>
      </c>
    </row>
    <row r="123" spans="1:10" ht="12.75">
      <c r="A123" s="878" t="s">
        <v>609</v>
      </c>
      <c r="B123" s="879"/>
      <c r="C123" s="879"/>
      <c r="D123" s="879"/>
      <c r="E123" s="879"/>
      <c r="F123" s="880"/>
      <c r="G123" s="425"/>
      <c r="H123" s="425"/>
      <c r="I123" s="425"/>
      <c r="J123" s="425">
        <v>768</v>
      </c>
    </row>
    <row r="124" spans="1:10" ht="12.75">
      <c r="A124" s="901" t="s">
        <v>555</v>
      </c>
      <c r="B124" s="902"/>
      <c r="C124" s="902"/>
      <c r="D124" s="902"/>
      <c r="E124" s="902"/>
      <c r="F124" s="903"/>
      <c r="G124" s="426">
        <f>SUM(G125:G127)</f>
        <v>2339</v>
      </c>
      <c r="H124" s="426">
        <f>SUM(H125:H158)</f>
        <v>23056</v>
      </c>
      <c r="I124" s="426">
        <f>SUM(I125)</f>
        <v>0</v>
      </c>
      <c r="J124" s="426">
        <f>SUM(J125)</f>
        <v>0</v>
      </c>
    </row>
    <row r="125" spans="1:10" ht="12.75">
      <c r="A125" s="878" t="s">
        <v>556</v>
      </c>
      <c r="B125" s="879"/>
      <c r="C125" s="879"/>
      <c r="D125" s="879"/>
      <c r="E125" s="879"/>
      <c r="F125" s="880"/>
      <c r="G125" s="425">
        <v>0</v>
      </c>
      <c r="H125" s="425"/>
      <c r="I125" s="425"/>
      <c r="J125" s="425"/>
    </row>
    <row r="126" spans="1:10" ht="12.75">
      <c r="A126" s="878" t="s">
        <v>557</v>
      </c>
      <c r="B126" s="879"/>
      <c r="C126" s="879"/>
      <c r="D126" s="879"/>
      <c r="E126" s="879"/>
      <c r="F126" s="880"/>
      <c r="G126" s="425">
        <v>708</v>
      </c>
      <c r="H126" s="425"/>
      <c r="I126" s="425"/>
      <c r="J126" s="425"/>
    </row>
    <row r="127" spans="1:10" ht="27.75" customHeight="1">
      <c r="A127" s="878" t="s">
        <v>558</v>
      </c>
      <c r="B127" s="879"/>
      <c r="C127" s="879"/>
      <c r="D127" s="879"/>
      <c r="E127" s="879"/>
      <c r="F127" s="880"/>
      <c r="G127" s="425">
        <v>1631</v>
      </c>
      <c r="H127" s="425"/>
      <c r="I127" s="425"/>
      <c r="J127" s="425"/>
    </row>
    <row r="128" spans="1:10" ht="24" customHeight="1">
      <c r="A128" s="878" t="s">
        <v>580</v>
      </c>
      <c r="B128" s="879"/>
      <c r="C128" s="879"/>
      <c r="D128" s="879"/>
      <c r="E128" s="879"/>
      <c r="F128" s="880"/>
      <c r="G128" s="425"/>
      <c r="H128" s="425">
        <v>300</v>
      </c>
      <c r="I128" s="425"/>
      <c r="J128" s="425"/>
    </row>
    <row r="129" spans="1:10" ht="12.75">
      <c r="A129" s="878" t="s">
        <v>581</v>
      </c>
      <c r="B129" s="879"/>
      <c r="C129" s="879"/>
      <c r="D129" s="879"/>
      <c r="E129" s="879"/>
      <c r="F129" s="880"/>
      <c r="G129" s="425"/>
      <c r="H129" s="425">
        <v>105</v>
      </c>
      <c r="I129" s="425"/>
      <c r="J129" s="425"/>
    </row>
    <row r="130" spans="1:10" ht="12.75">
      <c r="A130" s="878" t="s">
        <v>582</v>
      </c>
      <c r="B130" s="879"/>
      <c r="C130" s="879"/>
      <c r="D130" s="879"/>
      <c r="E130" s="879"/>
      <c r="F130" s="880"/>
      <c r="G130" s="425"/>
      <c r="H130" s="425">
        <v>2220</v>
      </c>
      <c r="I130" s="425"/>
      <c r="J130" s="425"/>
    </row>
    <row r="131" spans="1:10" ht="12.75">
      <c r="A131" s="878" t="s">
        <v>619</v>
      </c>
      <c r="B131" s="879"/>
      <c r="C131" s="879"/>
      <c r="D131" s="879"/>
      <c r="E131" s="879"/>
      <c r="F131" s="880"/>
      <c r="G131" s="425"/>
      <c r="H131" s="425">
        <v>2827</v>
      </c>
      <c r="I131" s="425"/>
      <c r="J131" s="425"/>
    </row>
    <row r="132" spans="1:10" ht="38.25" customHeight="1">
      <c r="A132" s="878" t="s">
        <v>655</v>
      </c>
      <c r="B132" s="881"/>
      <c r="C132" s="881"/>
      <c r="D132" s="881"/>
      <c r="E132" s="881"/>
      <c r="F132" s="882"/>
      <c r="G132" s="425"/>
      <c r="H132" s="425">
        <v>1103</v>
      </c>
      <c r="I132" s="425"/>
      <c r="J132" s="425"/>
    </row>
    <row r="133" spans="1:10" ht="12.75">
      <c r="A133" s="878" t="s">
        <v>620</v>
      </c>
      <c r="B133" s="881"/>
      <c r="C133" s="881"/>
      <c r="D133" s="881"/>
      <c r="E133" s="881"/>
      <c r="F133" s="882"/>
      <c r="G133" s="425"/>
      <c r="H133" s="425">
        <v>1686</v>
      </c>
      <c r="I133" s="425"/>
      <c r="J133" s="425"/>
    </row>
    <row r="134" spans="1:10" ht="12.75">
      <c r="A134" s="878" t="s">
        <v>621</v>
      </c>
      <c r="B134" s="881"/>
      <c r="C134" s="881"/>
      <c r="D134" s="881"/>
      <c r="E134" s="881"/>
      <c r="F134" s="882"/>
      <c r="G134" s="425"/>
      <c r="H134" s="425">
        <v>290</v>
      </c>
      <c r="I134" s="425"/>
      <c r="J134" s="425"/>
    </row>
    <row r="135" spans="1:10" ht="12.75">
      <c r="A135" s="878" t="s">
        <v>622</v>
      </c>
      <c r="B135" s="881"/>
      <c r="C135" s="881"/>
      <c r="D135" s="881"/>
      <c r="E135" s="881"/>
      <c r="F135" s="882"/>
      <c r="G135" s="425"/>
      <c r="H135" s="425">
        <v>385</v>
      </c>
      <c r="I135" s="425"/>
      <c r="J135" s="425"/>
    </row>
    <row r="136" spans="1:10" ht="12.75">
      <c r="A136" s="878" t="s">
        <v>623</v>
      </c>
      <c r="B136" s="881"/>
      <c r="C136" s="881"/>
      <c r="D136" s="881"/>
      <c r="E136" s="881"/>
      <c r="F136" s="882"/>
      <c r="G136" s="425"/>
      <c r="H136" s="425">
        <v>213</v>
      </c>
      <c r="I136" s="425"/>
      <c r="J136" s="425"/>
    </row>
    <row r="137" spans="1:10" ht="12.75">
      <c r="A137" s="878" t="s">
        <v>656</v>
      </c>
      <c r="B137" s="879"/>
      <c r="C137" s="879"/>
      <c r="D137" s="879"/>
      <c r="E137" s="879"/>
      <c r="F137" s="880"/>
      <c r="G137" s="425"/>
      <c r="H137" s="425">
        <v>678</v>
      </c>
      <c r="I137" s="425"/>
      <c r="J137" s="425"/>
    </row>
    <row r="138" spans="1:10" ht="12.75">
      <c r="A138" s="878" t="s">
        <v>657</v>
      </c>
      <c r="B138" s="881"/>
      <c r="C138" s="881"/>
      <c r="D138" s="881"/>
      <c r="E138" s="881"/>
      <c r="F138" s="882"/>
      <c r="G138" s="425"/>
      <c r="H138" s="425">
        <v>573</v>
      </c>
      <c r="I138" s="425"/>
      <c r="J138" s="425"/>
    </row>
    <row r="139" spans="1:10" ht="25.5" customHeight="1">
      <c r="A139" s="878" t="s">
        <v>658</v>
      </c>
      <c r="B139" s="881"/>
      <c r="C139" s="881"/>
      <c r="D139" s="881"/>
      <c r="E139" s="881"/>
      <c r="F139" s="882"/>
      <c r="G139" s="425"/>
      <c r="H139" s="425">
        <v>6581</v>
      </c>
      <c r="I139" s="425"/>
      <c r="J139" s="425"/>
    </row>
    <row r="140" spans="1:10" ht="12.75">
      <c r="A140" s="878" t="s">
        <v>726</v>
      </c>
      <c r="B140" s="879"/>
      <c r="C140" s="879"/>
      <c r="D140" s="879"/>
      <c r="E140" s="879"/>
      <c r="F140" s="880"/>
      <c r="G140" s="425"/>
      <c r="H140" s="425">
        <v>210</v>
      </c>
      <c r="I140" s="425"/>
      <c r="J140" s="425"/>
    </row>
    <row r="141" spans="1:10" ht="12.75">
      <c r="A141" s="878" t="s">
        <v>727</v>
      </c>
      <c r="B141" s="881"/>
      <c r="C141" s="881"/>
      <c r="D141" s="881"/>
      <c r="E141" s="881"/>
      <c r="F141" s="882"/>
      <c r="G141" s="425"/>
      <c r="H141" s="425">
        <v>273</v>
      </c>
      <c r="I141" s="425"/>
      <c r="J141" s="425"/>
    </row>
    <row r="142" spans="1:10" ht="12.75">
      <c r="A142" s="878" t="s">
        <v>728</v>
      </c>
      <c r="B142" s="881"/>
      <c r="C142" s="881"/>
      <c r="D142" s="881"/>
      <c r="E142" s="881"/>
      <c r="F142" s="882"/>
      <c r="G142" s="425"/>
      <c r="H142" s="425">
        <v>120</v>
      </c>
      <c r="I142" s="425"/>
      <c r="J142" s="425"/>
    </row>
    <row r="143" spans="1:10" ht="12.75">
      <c r="A143" s="878" t="s">
        <v>729</v>
      </c>
      <c r="B143" s="881"/>
      <c r="C143" s="881"/>
      <c r="D143" s="881"/>
      <c r="E143" s="881"/>
      <c r="F143" s="882"/>
      <c r="G143" s="425"/>
      <c r="H143" s="425">
        <v>500</v>
      </c>
      <c r="I143" s="425"/>
      <c r="J143" s="425"/>
    </row>
    <row r="144" spans="1:10" ht="12.75">
      <c r="A144" s="878" t="s">
        <v>730</v>
      </c>
      <c r="B144" s="881"/>
      <c r="C144" s="881"/>
      <c r="D144" s="881"/>
      <c r="E144" s="881"/>
      <c r="F144" s="882"/>
      <c r="G144" s="425"/>
      <c r="H144" s="425">
        <v>450</v>
      </c>
      <c r="I144" s="425"/>
      <c r="J144" s="425"/>
    </row>
    <row r="145" spans="1:10" ht="25.5" customHeight="1">
      <c r="A145" s="878" t="s">
        <v>731</v>
      </c>
      <c r="B145" s="881"/>
      <c r="C145" s="881"/>
      <c r="D145" s="881"/>
      <c r="E145" s="881"/>
      <c r="F145" s="882"/>
      <c r="G145" s="425"/>
      <c r="H145" s="425">
        <v>241</v>
      </c>
      <c r="I145" s="425"/>
      <c r="J145" s="425"/>
    </row>
    <row r="146" spans="1:10" ht="12.75">
      <c r="A146" s="878" t="s">
        <v>732</v>
      </c>
      <c r="B146" s="881"/>
      <c r="C146" s="881"/>
      <c r="D146" s="881"/>
      <c r="E146" s="881"/>
      <c r="F146" s="882"/>
      <c r="G146" s="425"/>
      <c r="H146" s="425">
        <v>589</v>
      </c>
      <c r="I146" s="425"/>
      <c r="J146" s="425"/>
    </row>
    <row r="147" spans="1:10" ht="12.75">
      <c r="A147" s="878" t="s">
        <v>733</v>
      </c>
      <c r="B147" s="881"/>
      <c r="C147" s="881"/>
      <c r="D147" s="881"/>
      <c r="E147" s="881"/>
      <c r="F147" s="882"/>
      <c r="G147" s="425"/>
      <c r="H147" s="425">
        <v>400</v>
      </c>
      <c r="I147" s="425"/>
      <c r="J147" s="425"/>
    </row>
    <row r="148" spans="1:10" ht="12.75">
      <c r="A148" s="878" t="s">
        <v>734</v>
      </c>
      <c r="B148" s="881"/>
      <c r="C148" s="881"/>
      <c r="D148" s="881"/>
      <c r="E148" s="881"/>
      <c r="F148" s="882"/>
      <c r="G148" s="425"/>
      <c r="H148" s="425">
        <v>200</v>
      </c>
      <c r="I148" s="425"/>
      <c r="J148" s="425"/>
    </row>
    <row r="149" spans="1:10" ht="12.75">
      <c r="A149" s="878" t="s">
        <v>735</v>
      </c>
      <c r="B149" s="881"/>
      <c r="C149" s="881"/>
      <c r="D149" s="881"/>
      <c r="E149" s="881"/>
      <c r="F149" s="882"/>
      <c r="G149" s="425"/>
      <c r="H149" s="425">
        <v>420</v>
      </c>
      <c r="I149" s="425"/>
      <c r="J149" s="425"/>
    </row>
    <row r="150" spans="1:10" ht="12.75">
      <c r="A150" s="878" t="s">
        <v>736</v>
      </c>
      <c r="B150" s="881"/>
      <c r="C150" s="881"/>
      <c r="D150" s="881"/>
      <c r="E150" s="881"/>
      <c r="F150" s="882"/>
      <c r="G150" s="425"/>
      <c r="H150" s="425">
        <v>300</v>
      </c>
      <c r="I150" s="425"/>
      <c r="J150" s="425"/>
    </row>
    <row r="151" spans="1:10" ht="12.75">
      <c r="A151" s="878" t="s">
        <v>737</v>
      </c>
      <c r="B151" s="881"/>
      <c r="C151" s="881"/>
      <c r="D151" s="881"/>
      <c r="E151" s="881"/>
      <c r="F151" s="882"/>
      <c r="G151" s="425"/>
      <c r="H151" s="425">
        <v>110</v>
      </c>
      <c r="I151" s="425"/>
      <c r="J151" s="425"/>
    </row>
    <row r="152" spans="1:10" ht="12.75">
      <c r="A152" s="878" t="s">
        <v>738</v>
      </c>
      <c r="B152" s="881"/>
      <c r="C152" s="881"/>
      <c r="D152" s="881"/>
      <c r="E152" s="881"/>
      <c r="F152" s="882"/>
      <c r="G152" s="425"/>
      <c r="H152" s="425">
        <v>170</v>
      </c>
      <c r="I152" s="425"/>
      <c r="J152" s="425"/>
    </row>
    <row r="153" spans="1:10" ht="12.75">
      <c r="A153" s="878" t="s">
        <v>739</v>
      </c>
      <c r="B153" s="881"/>
      <c r="C153" s="881"/>
      <c r="D153" s="881"/>
      <c r="E153" s="881"/>
      <c r="F153" s="882"/>
      <c r="G153" s="425"/>
      <c r="H153" s="425">
        <v>300</v>
      </c>
      <c r="I153" s="425"/>
      <c r="J153" s="425"/>
    </row>
    <row r="154" spans="1:10" ht="12.75">
      <c r="A154" s="878" t="s">
        <v>740</v>
      </c>
      <c r="B154" s="881"/>
      <c r="C154" s="881"/>
      <c r="D154" s="881"/>
      <c r="E154" s="881"/>
      <c r="F154" s="882"/>
      <c r="G154" s="425"/>
      <c r="H154" s="425">
        <v>100</v>
      </c>
      <c r="I154" s="425"/>
      <c r="J154" s="425"/>
    </row>
    <row r="155" spans="1:10" ht="12.75">
      <c r="A155" s="878" t="s">
        <v>741</v>
      </c>
      <c r="B155" s="881"/>
      <c r="C155" s="881"/>
      <c r="D155" s="881"/>
      <c r="E155" s="881"/>
      <c r="F155" s="882"/>
      <c r="G155" s="425"/>
      <c r="H155" s="425">
        <v>376</v>
      </c>
      <c r="I155" s="425"/>
      <c r="J155" s="425"/>
    </row>
    <row r="156" spans="1:10" ht="12.75">
      <c r="A156" s="878" t="s">
        <v>742</v>
      </c>
      <c r="B156" s="881"/>
      <c r="C156" s="881"/>
      <c r="D156" s="881"/>
      <c r="E156" s="881"/>
      <c r="F156" s="882"/>
      <c r="G156" s="425"/>
      <c r="H156" s="425">
        <v>723</v>
      </c>
      <c r="I156" s="425"/>
      <c r="J156" s="425"/>
    </row>
    <row r="157" spans="1:10" ht="12.75">
      <c r="A157" s="878" t="s">
        <v>743</v>
      </c>
      <c r="B157" s="881"/>
      <c r="C157" s="881"/>
      <c r="D157" s="881"/>
      <c r="E157" s="881"/>
      <c r="F157" s="882"/>
      <c r="G157" s="425"/>
      <c r="H157" s="425">
        <v>300</v>
      </c>
      <c r="I157" s="425"/>
      <c r="J157" s="425"/>
    </row>
    <row r="158" spans="1:10" ht="12.75">
      <c r="A158" s="878" t="s">
        <v>745</v>
      </c>
      <c r="B158" s="879"/>
      <c r="C158" s="879"/>
      <c r="D158" s="879"/>
      <c r="E158" s="879"/>
      <c r="F158" s="880"/>
      <c r="G158" s="425"/>
      <c r="H158" s="425">
        <v>313</v>
      </c>
      <c r="I158" s="425"/>
      <c r="J158" s="425"/>
    </row>
    <row r="159" spans="1:10" ht="15.75">
      <c r="A159" s="531" t="s">
        <v>416</v>
      </c>
      <c r="B159" s="532"/>
      <c r="C159" s="532"/>
      <c r="D159" s="532"/>
      <c r="E159" s="532"/>
      <c r="F159" s="533"/>
      <c r="G159" s="427">
        <f>SUM(G14,G16,G30,G45,G56,G95,G110,G112,G115,G118,G124)</f>
        <v>243102</v>
      </c>
      <c r="H159" s="427">
        <f>SUM(H16,H30,H45,H51,H56,H95,H110,H112,H115,H118,H124)</f>
        <v>1288259</v>
      </c>
      <c r="I159" s="427">
        <f>SUM(I16,I30,I45,I56,I95,I110,I112,I115,I118)</f>
        <v>265322</v>
      </c>
      <c r="J159" s="427">
        <f>SUM(J16,J30,J45,J56,J95,J110,J112,J115,J118,J122)</f>
        <v>572718</v>
      </c>
    </row>
    <row r="160" spans="1:10" ht="15.75">
      <c r="A160" s="532"/>
      <c r="B160" s="532"/>
      <c r="C160" s="532"/>
      <c r="D160" s="532"/>
      <c r="E160" s="532"/>
      <c r="F160" s="533"/>
      <c r="G160" s="905">
        <f>SUM(G159:H159)</f>
        <v>1531361</v>
      </c>
      <c r="H160" s="905"/>
      <c r="I160" s="905">
        <f>SUM(I159:J159)</f>
        <v>838040</v>
      </c>
      <c r="J160" s="905"/>
    </row>
    <row r="161" spans="1:10" ht="15.75">
      <c r="A161" s="531" t="s">
        <v>417</v>
      </c>
      <c r="B161" s="532"/>
      <c r="C161" s="532"/>
      <c r="D161" s="532"/>
      <c r="E161" s="532"/>
      <c r="F161" s="533"/>
      <c r="G161" s="905">
        <f>SUM(G160:J160)</f>
        <v>2369401</v>
      </c>
      <c r="H161" s="905"/>
      <c r="I161" s="905"/>
      <c r="J161" s="905"/>
    </row>
  </sheetData>
  <sheetProtection/>
  <mergeCells count="162">
    <mergeCell ref="A132:F132"/>
    <mergeCell ref="A133:F133"/>
    <mergeCell ref="A126:F126"/>
    <mergeCell ref="A121:F121"/>
    <mergeCell ref="A128:F128"/>
    <mergeCell ref="A44:F44"/>
    <mergeCell ref="A124:F124"/>
    <mergeCell ref="A125:F125"/>
    <mergeCell ref="A90:F90"/>
    <mergeCell ref="A122:F122"/>
    <mergeCell ref="A123:F123"/>
    <mergeCell ref="A131:F131"/>
    <mergeCell ref="A24:F24"/>
    <mergeCell ref="A23:F23"/>
    <mergeCell ref="A28:F28"/>
    <mergeCell ref="A111:F111"/>
    <mergeCell ref="A96:F96"/>
    <mergeCell ref="A97:F97"/>
    <mergeCell ref="A98:F98"/>
    <mergeCell ref="A136:F136"/>
    <mergeCell ref="A88:F88"/>
    <mergeCell ref="A127:F127"/>
    <mergeCell ref="A71:F71"/>
    <mergeCell ref="A72:F72"/>
    <mergeCell ref="A73:F73"/>
    <mergeCell ref="A113:F113"/>
    <mergeCell ref="A114:F114"/>
    <mergeCell ref="A103:F103"/>
    <mergeCell ref="A110:F110"/>
    <mergeCell ref="I160:J160"/>
    <mergeCell ref="A116:F116"/>
    <mergeCell ref="A117:F117"/>
    <mergeCell ref="A25:F25"/>
    <mergeCell ref="G53:H53"/>
    <mergeCell ref="I53:J53"/>
    <mergeCell ref="G54:J54"/>
    <mergeCell ref="A118:F118"/>
    <mergeCell ref="A27:F27"/>
    <mergeCell ref="A39:F39"/>
    <mergeCell ref="G161:J161"/>
    <mergeCell ref="A119:F119"/>
    <mergeCell ref="A115:F115"/>
    <mergeCell ref="A134:F134"/>
    <mergeCell ref="A135:F135"/>
    <mergeCell ref="G160:H160"/>
    <mergeCell ref="A140:F140"/>
    <mergeCell ref="A137:F137"/>
    <mergeCell ref="A138:F138"/>
    <mergeCell ref="A139:F139"/>
    <mergeCell ref="A102:F102"/>
    <mergeCell ref="A112:F112"/>
    <mergeCell ref="A120:F120"/>
    <mergeCell ref="A100:F100"/>
    <mergeCell ref="A101:F101"/>
    <mergeCell ref="A81:F81"/>
    <mergeCell ref="A84:F84"/>
    <mergeCell ref="A104:F104"/>
    <mergeCell ref="A93:F93"/>
    <mergeCell ref="A94:F94"/>
    <mergeCell ref="A74:F74"/>
    <mergeCell ref="A85:F85"/>
    <mergeCell ref="A78:F78"/>
    <mergeCell ref="A95:F95"/>
    <mergeCell ref="A77:F77"/>
    <mergeCell ref="A82:F82"/>
    <mergeCell ref="A89:F89"/>
    <mergeCell ref="A87:F87"/>
    <mergeCell ref="A91:F91"/>
    <mergeCell ref="A92:F92"/>
    <mergeCell ref="A60:F60"/>
    <mergeCell ref="A79:F79"/>
    <mergeCell ref="A75:F75"/>
    <mergeCell ref="A76:F76"/>
    <mergeCell ref="A66:F66"/>
    <mergeCell ref="A67:F67"/>
    <mergeCell ref="A62:F62"/>
    <mergeCell ref="A65:F65"/>
    <mergeCell ref="A68:F68"/>
    <mergeCell ref="A64:F64"/>
    <mergeCell ref="A53:F53"/>
    <mergeCell ref="A45:F45"/>
    <mergeCell ref="A58:F58"/>
    <mergeCell ref="A80:F80"/>
    <mergeCell ref="A40:F40"/>
    <mergeCell ref="A49:F49"/>
    <mergeCell ref="A50:F50"/>
    <mergeCell ref="A41:F41"/>
    <mergeCell ref="A63:F63"/>
    <mergeCell ref="A69:F69"/>
    <mergeCell ref="A32:F32"/>
    <mergeCell ref="A35:F35"/>
    <mergeCell ref="A33:F33"/>
    <mergeCell ref="A38:F38"/>
    <mergeCell ref="A34:F34"/>
    <mergeCell ref="A36:F36"/>
    <mergeCell ref="A37:F37"/>
    <mergeCell ref="A59:F59"/>
    <mergeCell ref="A56:F56"/>
    <mergeCell ref="A57:F57"/>
    <mergeCell ref="A46:F46"/>
    <mergeCell ref="A47:F47"/>
    <mergeCell ref="A16:F16"/>
    <mergeCell ref="A18:F18"/>
    <mergeCell ref="A31:F31"/>
    <mergeCell ref="A51:F51"/>
    <mergeCell ref="A52:F52"/>
    <mergeCell ref="A26:F26"/>
    <mergeCell ref="A14:F14"/>
    <mergeCell ref="A30:F30"/>
    <mergeCell ref="I1:J1"/>
    <mergeCell ref="I3:J3"/>
    <mergeCell ref="I4:J4"/>
    <mergeCell ref="I5:J5"/>
    <mergeCell ref="G12:J12"/>
    <mergeCell ref="A17:F17"/>
    <mergeCell ref="I7:J7"/>
    <mergeCell ref="I9:J9"/>
    <mergeCell ref="I10:J10"/>
    <mergeCell ref="G11:H11"/>
    <mergeCell ref="I11:J11"/>
    <mergeCell ref="A15:F15"/>
    <mergeCell ref="A11:F11"/>
    <mergeCell ref="A21:F21"/>
    <mergeCell ref="A20:F20"/>
    <mergeCell ref="A19:F19"/>
    <mergeCell ref="A106:F106"/>
    <mergeCell ref="A129:F129"/>
    <mergeCell ref="A130:F130"/>
    <mergeCell ref="A22:F22"/>
    <mergeCell ref="A48:F48"/>
    <mergeCell ref="A61:F61"/>
    <mergeCell ref="A86:F86"/>
    <mergeCell ref="A70:F70"/>
    <mergeCell ref="A83:F83"/>
    <mergeCell ref="A105:F105"/>
    <mergeCell ref="A99:F99"/>
    <mergeCell ref="A146:F146"/>
    <mergeCell ref="A29:F29"/>
    <mergeCell ref="A42:F42"/>
    <mergeCell ref="A43:F43"/>
    <mergeCell ref="A107:F107"/>
    <mergeCell ref="A108:F108"/>
    <mergeCell ref="A150:F150"/>
    <mergeCell ref="A151:F151"/>
    <mergeCell ref="A152:F152"/>
    <mergeCell ref="A141:F141"/>
    <mergeCell ref="A142:F142"/>
    <mergeCell ref="A143:F143"/>
    <mergeCell ref="A144:F144"/>
    <mergeCell ref="A145:F145"/>
    <mergeCell ref="A109:F109"/>
    <mergeCell ref="A158:F158"/>
    <mergeCell ref="A153:F153"/>
    <mergeCell ref="A154:F154"/>
    <mergeCell ref="A155:F155"/>
    <mergeCell ref="A156:F156"/>
    <mergeCell ref="A157:F157"/>
    <mergeCell ref="A147:F147"/>
    <mergeCell ref="A148:F148"/>
    <mergeCell ref="A149:F149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&amp;C8. sz. melléklet
a 2/2010. (I.28.) Ök. rendelethez
&amp;"Arial,Félkövér"&amp;12Mór Városi Önkormányzat 2009. évi felhalmozási költségvetése
&amp;R8. sz. melléklet</oddHeader>
    <oddFooter>&amp;L&amp;D&amp;C&amp;P</oddFooter>
  </headerFooter>
  <rowBreaks count="2" manualBreakCount="2">
    <brk id="52" max="255" man="1"/>
    <brk id="109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1">
      <selection activeCell="H158" sqref="H158"/>
    </sheetView>
  </sheetViews>
  <sheetFormatPr defaultColWidth="9.140625" defaultRowHeight="24.75" customHeight="1"/>
  <cols>
    <col min="1" max="1" width="6.8515625" style="428" customWidth="1"/>
    <col min="2" max="2" width="59.140625" style="428" customWidth="1"/>
    <col min="3" max="4" width="17.00390625" style="428" customWidth="1"/>
    <col min="5" max="16384" width="9.140625" style="428" customWidth="1"/>
  </cols>
  <sheetData>
    <row r="1" spans="1:4" ht="24.75" customHeight="1">
      <c r="A1" s="907" t="s">
        <v>418</v>
      </c>
      <c r="B1" s="907"/>
      <c r="C1" s="907"/>
      <c r="D1" s="907"/>
    </row>
    <row r="2" spans="3:4" ht="24.75" customHeight="1" thickBot="1">
      <c r="C2" s="429"/>
      <c r="D2" s="429" t="s">
        <v>321</v>
      </c>
    </row>
    <row r="3" spans="1:4" ht="30">
      <c r="A3" s="430" t="s">
        <v>219</v>
      </c>
      <c r="B3" s="431" t="s">
        <v>419</v>
      </c>
      <c r="C3" s="596" t="s">
        <v>628</v>
      </c>
      <c r="D3" s="596" t="s">
        <v>629</v>
      </c>
    </row>
    <row r="4" spans="1:4" ht="24.75" customHeight="1">
      <c r="A4" s="432">
        <v>1</v>
      </c>
      <c r="B4" s="433" t="s">
        <v>420</v>
      </c>
      <c r="C4" s="434">
        <v>16000</v>
      </c>
      <c r="D4" s="434">
        <f>'2. sz. melléklet'!H173</f>
        <v>0</v>
      </c>
    </row>
    <row r="5" spans="1:4" ht="24.75" customHeight="1">
      <c r="A5" s="432">
        <v>2</v>
      </c>
      <c r="B5" s="433" t="s">
        <v>104</v>
      </c>
      <c r="C5" s="434">
        <v>432129</v>
      </c>
      <c r="D5" s="434">
        <f>'2. sz. melléklet'!H174</f>
        <v>504</v>
      </c>
    </row>
    <row r="6" spans="1:4" ht="24.75" customHeight="1">
      <c r="A6" s="432">
        <v>3</v>
      </c>
      <c r="B6" s="433" t="s">
        <v>488</v>
      </c>
      <c r="C6" s="434">
        <v>5000</v>
      </c>
      <c r="D6" s="434">
        <f>'2. sz. melléklet'!H175</f>
        <v>2980</v>
      </c>
    </row>
    <row r="7" spans="1:4" ht="24.75" customHeight="1">
      <c r="A7" s="432">
        <v>4</v>
      </c>
      <c r="B7" s="433" t="s">
        <v>489</v>
      </c>
      <c r="C7" s="434">
        <v>15000</v>
      </c>
      <c r="D7" s="434">
        <f>'2. sz. melléklet'!H176</f>
        <v>0</v>
      </c>
    </row>
    <row r="8" spans="1:4" ht="24.75" customHeight="1">
      <c r="A8" s="432">
        <v>5</v>
      </c>
      <c r="B8" s="433" t="s">
        <v>188</v>
      </c>
      <c r="C8" s="434">
        <v>2430</v>
      </c>
      <c r="D8" s="434">
        <f>'2. sz. melléklet'!H177</f>
        <v>2430</v>
      </c>
    </row>
    <row r="9" spans="1:4" ht="24.75" customHeight="1">
      <c r="A9" s="432">
        <v>6</v>
      </c>
      <c r="B9" s="433" t="s">
        <v>583</v>
      </c>
      <c r="C9" s="434">
        <v>0</v>
      </c>
      <c r="D9" s="434">
        <f>'2. sz. melléklet'!H178</f>
        <v>0</v>
      </c>
    </row>
    <row r="10" spans="1:4" ht="24.75" customHeight="1">
      <c r="A10" s="432">
        <v>7</v>
      </c>
      <c r="B10" s="433" t="s">
        <v>490</v>
      </c>
      <c r="C10" s="434">
        <v>33762</v>
      </c>
      <c r="D10" s="434">
        <f>'2. sz. melléklet'!H183</f>
        <v>0</v>
      </c>
    </row>
    <row r="11" spans="1:4" ht="24.75" customHeight="1">
      <c r="A11" s="432">
        <v>8</v>
      </c>
      <c r="B11" s="433" t="s">
        <v>267</v>
      </c>
      <c r="C11" s="434">
        <v>724515</v>
      </c>
      <c r="D11" s="434">
        <f>'2. sz. melléklet'!H181</f>
        <v>577042</v>
      </c>
    </row>
    <row r="12" spans="1:4" ht="24.75" customHeight="1">
      <c r="A12" s="432">
        <v>9</v>
      </c>
      <c r="B12" s="433" t="s">
        <v>300</v>
      </c>
      <c r="C12" s="434">
        <v>1000</v>
      </c>
      <c r="D12" s="434">
        <f>'2. sz. melléklet'!H182</f>
        <v>621</v>
      </c>
    </row>
    <row r="13" spans="1:4" ht="24.75" customHeight="1">
      <c r="A13" s="432">
        <v>10</v>
      </c>
      <c r="B13" s="576" t="s">
        <v>575</v>
      </c>
      <c r="C13" s="577">
        <v>0</v>
      </c>
      <c r="D13" s="577">
        <f>'2. sz. melléklet'!H185</f>
        <v>2400</v>
      </c>
    </row>
    <row r="14" spans="1:4" ht="24.75" customHeight="1">
      <c r="A14" s="622">
        <v>11</v>
      </c>
      <c r="B14" s="576" t="s">
        <v>698</v>
      </c>
      <c r="C14" s="577">
        <v>0</v>
      </c>
      <c r="D14" s="577">
        <f>'2. sz. melléklet'!H186</f>
        <v>3185</v>
      </c>
    </row>
    <row r="15" spans="1:4" ht="24.75" customHeight="1" thickBot="1">
      <c r="A15" s="435"/>
      <c r="B15" s="436" t="s">
        <v>421</v>
      </c>
      <c r="C15" s="437">
        <f>SUM(C4:C14)</f>
        <v>1229836</v>
      </c>
      <c r="D15" s="437">
        <f>SUM(D4:D14)</f>
        <v>589162</v>
      </c>
    </row>
    <row r="16" ht="24.75" customHeight="1" thickBot="1"/>
    <row r="17" spans="1:4" ht="24.75" customHeight="1" thickBot="1">
      <c r="A17" s="438"/>
      <c r="B17" s="439" t="s">
        <v>422</v>
      </c>
      <c r="C17" s="440">
        <v>30000</v>
      </c>
      <c r="D17" s="440">
        <f>'2. sz. melléklet'!H188</f>
        <v>14836</v>
      </c>
    </row>
    <row r="18" ht="24.75" customHeight="1" thickBot="1"/>
    <row r="19" spans="1:4" ht="24.75" customHeight="1" thickBot="1">
      <c r="A19" s="441"/>
      <c r="B19" s="439" t="s">
        <v>423</v>
      </c>
      <c r="C19" s="440">
        <f>C15+C17</f>
        <v>1259836</v>
      </c>
      <c r="D19" s="440">
        <f>D15+D17</f>
        <v>603998</v>
      </c>
    </row>
    <row r="20" ht="12.75"/>
    <row r="21" spans="1:3" ht="24.75" customHeight="1">
      <c r="A21" s="906"/>
      <c r="B21" s="906"/>
      <c r="C21" s="906"/>
    </row>
    <row r="22" spans="2:4" ht="12.75">
      <c r="B22" s="541"/>
      <c r="C22" s="543"/>
      <c r="D22" s="543"/>
    </row>
    <row r="23" spans="2:4" ht="12.75">
      <c r="B23" s="541"/>
      <c r="C23" s="543"/>
      <c r="D23" s="543"/>
    </row>
    <row r="24" spans="2:4" ht="12.75">
      <c r="B24" s="541"/>
      <c r="C24" s="543"/>
      <c r="D24" s="543"/>
    </row>
    <row r="25" spans="2:4" ht="12.75">
      <c r="B25" s="542"/>
      <c r="C25" s="543"/>
      <c r="D25" s="543"/>
    </row>
    <row r="26" spans="2:4" ht="12.75">
      <c r="B26" s="542"/>
      <c r="C26" s="543"/>
      <c r="D26" s="543"/>
    </row>
    <row r="27" spans="2:4" ht="12.75">
      <c r="B27" s="542"/>
      <c r="C27" s="543"/>
      <c r="D27" s="543"/>
    </row>
    <row r="28" spans="2:4" ht="12.75">
      <c r="B28" s="542"/>
      <c r="C28" s="543"/>
      <c r="D28" s="543"/>
    </row>
    <row r="29" spans="2:4" ht="12.75">
      <c r="B29" s="542"/>
      <c r="C29" s="543"/>
      <c r="D29" s="543"/>
    </row>
    <row r="30" spans="2:4" ht="12.75">
      <c r="B30" s="542"/>
      <c r="C30" s="543"/>
      <c r="D30" s="543"/>
    </row>
    <row r="31" spans="3:4" ht="12.75">
      <c r="C31" s="544"/>
      <c r="D31" s="544"/>
    </row>
    <row r="32" spans="3:4" ht="12.75">
      <c r="C32" s="544"/>
      <c r="D32" s="544"/>
    </row>
    <row r="33" ht="12.75"/>
    <row r="34" ht="12.75"/>
    <row r="35" ht="12.75"/>
  </sheetData>
  <sheetProtection/>
  <mergeCells count="2">
    <mergeCell ref="A21:C21"/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alignWithMargins="0">
    <oddHeader>&amp;C9. sz. melléklet
a 2/2010. (I.28.) Ök. rendelethez&amp;R
9. sz. melléklet</oddHeader>
    <oddFooter>&amp;L&amp;D&amp;C&amp;P</oddFooter>
  </headerFooter>
  <rowBreaks count="1" manualBreakCount="1">
    <brk id="19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O24"/>
  <sheetViews>
    <sheetView view="pageBreakPreview" zoomScaleSheetLayoutView="100" zoomScalePageLayoutView="0" workbookViewId="0" topLeftCell="B7">
      <selection activeCell="N25" sqref="N25"/>
    </sheetView>
  </sheetViews>
  <sheetFormatPr defaultColWidth="9.140625" defaultRowHeight="12.75"/>
  <cols>
    <col min="1" max="1" width="24.140625" style="442" customWidth="1"/>
    <col min="2" max="2" width="11.7109375" style="442" customWidth="1"/>
    <col min="3" max="3" width="11.00390625" style="442" bestFit="1" customWidth="1"/>
    <col min="4" max="4" width="10.00390625" style="442" bestFit="1" customWidth="1"/>
    <col min="5" max="7" width="11.00390625" style="442" bestFit="1" customWidth="1"/>
    <col min="8" max="9" width="10.00390625" style="442" bestFit="1" customWidth="1"/>
    <col min="10" max="13" width="11.00390625" style="442" bestFit="1" customWidth="1"/>
    <col min="14" max="14" width="10.00390625" style="442" bestFit="1" customWidth="1"/>
    <col min="15" max="15" width="13.57421875" style="442" bestFit="1" customWidth="1"/>
    <col min="16" max="16384" width="9.140625" style="442" customWidth="1"/>
  </cols>
  <sheetData>
    <row r="2" spans="1:15" ht="15.75">
      <c r="A2" s="908" t="s">
        <v>523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</row>
    <row r="5" ht="15" thickBot="1">
      <c r="O5" s="443" t="s">
        <v>321</v>
      </c>
    </row>
    <row r="6" spans="1:15" ht="30" customHeight="1" thickBot="1">
      <c r="A6" s="444" t="s">
        <v>424</v>
      </c>
      <c r="B6" s="445"/>
      <c r="C6" s="446" t="s">
        <v>425</v>
      </c>
      <c r="D6" s="446" t="s">
        <v>426</v>
      </c>
      <c r="E6" s="446" t="s">
        <v>427</v>
      </c>
      <c r="F6" s="446" t="s">
        <v>428</v>
      </c>
      <c r="G6" s="446" t="s">
        <v>429</v>
      </c>
      <c r="H6" s="446" t="s">
        <v>430</v>
      </c>
      <c r="I6" s="446" t="s">
        <v>431</v>
      </c>
      <c r="J6" s="446" t="s">
        <v>432</v>
      </c>
      <c r="K6" s="446" t="s">
        <v>433</v>
      </c>
      <c r="L6" s="446" t="s">
        <v>434</v>
      </c>
      <c r="M6" s="446" t="s">
        <v>435</v>
      </c>
      <c r="N6" s="446" t="s">
        <v>436</v>
      </c>
      <c r="O6" s="446" t="s">
        <v>437</v>
      </c>
    </row>
    <row r="7" spans="1:15" ht="30" customHeight="1" thickBot="1">
      <c r="A7" s="447" t="s">
        <v>395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9"/>
    </row>
    <row r="8" spans="1:15" ht="19.5" customHeight="1">
      <c r="A8" s="909" t="s">
        <v>1</v>
      </c>
      <c r="B8" s="450" t="s">
        <v>438</v>
      </c>
      <c r="C8" s="451">
        <v>415564</v>
      </c>
      <c r="D8" s="451">
        <v>94256</v>
      </c>
      <c r="E8" s="451">
        <v>723779</v>
      </c>
      <c r="F8" s="451">
        <v>177617</v>
      </c>
      <c r="G8" s="451">
        <v>293246</v>
      </c>
      <c r="H8" s="451">
        <v>31644</v>
      </c>
      <c r="I8" s="451">
        <v>119387</v>
      </c>
      <c r="J8" s="451">
        <v>101209</v>
      </c>
      <c r="K8" s="451">
        <v>589498</v>
      </c>
      <c r="L8" s="451">
        <v>155562</v>
      </c>
      <c r="M8" s="451">
        <v>207716</v>
      </c>
      <c r="N8" s="451">
        <v>157939</v>
      </c>
      <c r="O8" s="452">
        <f>SUM(C8:N8)</f>
        <v>3067417</v>
      </c>
    </row>
    <row r="9" spans="1:15" ht="19.5" customHeight="1">
      <c r="A9" s="910"/>
      <c r="B9" s="453" t="s">
        <v>439</v>
      </c>
      <c r="C9" s="454">
        <v>985683</v>
      </c>
      <c r="D9" s="454">
        <v>1800</v>
      </c>
      <c r="E9" s="454">
        <v>334940</v>
      </c>
      <c r="F9" s="454">
        <v>30592</v>
      </c>
      <c r="G9" s="454">
        <v>655</v>
      </c>
      <c r="H9" s="454">
        <v>9338</v>
      </c>
      <c r="I9" s="454">
        <v>655</v>
      </c>
      <c r="J9" s="454">
        <v>655</v>
      </c>
      <c r="K9" s="454">
        <v>655</v>
      </c>
      <c r="L9" s="454">
        <v>655</v>
      </c>
      <c r="M9" s="454">
        <v>97294</v>
      </c>
      <c r="N9" s="454">
        <v>51456</v>
      </c>
      <c r="O9" s="455">
        <f>SUM(C9:N9)</f>
        <v>1514378</v>
      </c>
    </row>
    <row r="10" spans="1:15" ht="19.5" customHeight="1" thickBot="1">
      <c r="A10" s="456" t="s">
        <v>440</v>
      </c>
      <c r="B10" s="457"/>
      <c r="C10" s="458">
        <v>173133</v>
      </c>
      <c r="D10" s="458">
        <v>70342</v>
      </c>
      <c r="E10" s="458">
        <v>70538</v>
      </c>
      <c r="F10" s="458">
        <v>73785</v>
      </c>
      <c r="G10" s="458">
        <v>76565</v>
      </c>
      <c r="H10" s="458">
        <v>80926</v>
      </c>
      <c r="I10" s="458">
        <v>81002</v>
      </c>
      <c r="J10" s="458">
        <v>80660</v>
      </c>
      <c r="K10" s="458">
        <v>75691</v>
      </c>
      <c r="L10" s="458">
        <v>85474</v>
      </c>
      <c r="M10" s="458">
        <v>83392</v>
      </c>
      <c r="N10" s="458">
        <v>108956</v>
      </c>
      <c r="O10" s="459">
        <f>SUM(C10:N10)</f>
        <v>1060464</v>
      </c>
    </row>
    <row r="11" spans="1:15" ht="30" customHeight="1" thickBot="1">
      <c r="A11" s="460" t="s">
        <v>441</v>
      </c>
      <c r="B11" s="461"/>
      <c r="C11" s="462">
        <f>SUM(C8:C10)</f>
        <v>1574380</v>
      </c>
      <c r="D11" s="462">
        <f aca="true" t="shared" si="0" ref="D11:O11">SUM(D8:D10)</f>
        <v>166398</v>
      </c>
      <c r="E11" s="462">
        <f t="shared" si="0"/>
        <v>1129257</v>
      </c>
      <c r="F11" s="462">
        <f t="shared" si="0"/>
        <v>281994</v>
      </c>
      <c r="G11" s="462">
        <f t="shared" si="0"/>
        <v>370466</v>
      </c>
      <c r="H11" s="462">
        <f t="shared" si="0"/>
        <v>121908</v>
      </c>
      <c r="I11" s="462">
        <f t="shared" si="0"/>
        <v>201044</v>
      </c>
      <c r="J11" s="462">
        <f t="shared" si="0"/>
        <v>182524</v>
      </c>
      <c r="K11" s="462">
        <f t="shared" si="0"/>
        <v>665844</v>
      </c>
      <c r="L11" s="462">
        <f t="shared" si="0"/>
        <v>241691</v>
      </c>
      <c r="M11" s="462">
        <f t="shared" si="0"/>
        <v>388402</v>
      </c>
      <c r="N11" s="462">
        <f t="shared" si="0"/>
        <v>318351</v>
      </c>
      <c r="O11" s="462">
        <f t="shared" si="0"/>
        <v>5642259</v>
      </c>
    </row>
    <row r="12" spans="1:15" ht="15" thickBot="1">
      <c r="A12" s="463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9"/>
    </row>
    <row r="13" spans="1:15" ht="30" customHeight="1" thickBot="1">
      <c r="A13" s="447" t="s">
        <v>442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9"/>
    </row>
    <row r="14" spans="1:15" ht="19.5" customHeight="1">
      <c r="A14" s="911" t="s">
        <v>1</v>
      </c>
      <c r="B14" s="450" t="s">
        <v>438</v>
      </c>
      <c r="C14" s="451">
        <v>90743</v>
      </c>
      <c r="D14" s="451">
        <v>99716</v>
      </c>
      <c r="E14" s="451">
        <v>145100</v>
      </c>
      <c r="F14" s="451">
        <v>140000</v>
      </c>
      <c r="G14" s="451">
        <v>134191</v>
      </c>
      <c r="H14" s="451">
        <v>97855</v>
      </c>
      <c r="I14" s="451">
        <v>90079</v>
      </c>
      <c r="J14" s="451">
        <v>95980</v>
      </c>
      <c r="K14" s="451">
        <v>315062</v>
      </c>
      <c r="L14" s="451">
        <v>133668</v>
      </c>
      <c r="M14" s="451">
        <v>143574</v>
      </c>
      <c r="N14" s="451">
        <v>146213</v>
      </c>
      <c r="O14" s="452">
        <f>SUM(C14:N14)</f>
        <v>1632181</v>
      </c>
    </row>
    <row r="15" spans="1:15" ht="19.5" customHeight="1">
      <c r="A15" s="912"/>
      <c r="B15" s="453" t="s">
        <v>439</v>
      </c>
      <c r="C15" s="454">
        <v>150776</v>
      </c>
      <c r="D15" s="454">
        <v>16384</v>
      </c>
      <c r="E15" s="454">
        <v>18824</v>
      </c>
      <c r="F15" s="454">
        <v>28409</v>
      </c>
      <c r="G15" s="454">
        <v>49884</v>
      </c>
      <c r="H15" s="454">
        <v>90661</v>
      </c>
      <c r="I15" s="454">
        <v>35306</v>
      </c>
      <c r="J15" s="454">
        <v>13893</v>
      </c>
      <c r="K15" s="454">
        <v>13389</v>
      </c>
      <c r="L15" s="454">
        <v>71861</v>
      </c>
      <c r="M15" s="454">
        <v>52755</v>
      </c>
      <c r="N15" s="454">
        <v>161696</v>
      </c>
      <c r="O15" s="455">
        <f>SUM(C15:N15)</f>
        <v>703838</v>
      </c>
    </row>
    <row r="16" spans="1:15" ht="19.5" customHeight="1" thickBot="1">
      <c r="A16" s="571" t="s">
        <v>440</v>
      </c>
      <c r="B16" s="453" t="s">
        <v>438</v>
      </c>
      <c r="C16" s="454">
        <v>264942</v>
      </c>
      <c r="D16" s="454">
        <v>187634</v>
      </c>
      <c r="E16" s="454">
        <v>182911</v>
      </c>
      <c r="F16" s="454">
        <v>190697</v>
      </c>
      <c r="G16" s="454">
        <v>186587</v>
      </c>
      <c r="H16" s="454">
        <v>170062</v>
      </c>
      <c r="I16" s="454">
        <v>188122</v>
      </c>
      <c r="J16" s="454">
        <v>185623</v>
      </c>
      <c r="K16" s="454">
        <v>188621</v>
      </c>
      <c r="L16" s="454">
        <v>193122</v>
      </c>
      <c r="M16" s="454">
        <v>218827</v>
      </c>
      <c r="N16" s="454">
        <v>235401</v>
      </c>
      <c r="O16" s="455">
        <f>SUM(C16:N16)</f>
        <v>2392549</v>
      </c>
    </row>
    <row r="17" spans="1:15" ht="30" customHeight="1" thickBot="1">
      <c r="A17" s="460" t="s">
        <v>443</v>
      </c>
      <c r="B17" s="462"/>
      <c r="C17" s="462">
        <f aca="true" t="shared" si="1" ref="C17:O17">SUM(C14:C16)</f>
        <v>506461</v>
      </c>
      <c r="D17" s="462">
        <f t="shared" si="1"/>
        <v>303734</v>
      </c>
      <c r="E17" s="462">
        <f t="shared" si="1"/>
        <v>346835</v>
      </c>
      <c r="F17" s="462">
        <f t="shared" si="1"/>
        <v>359106</v>
      </c>
      <c r="G17" s="462">
        <f t="shared" si="1"/>
        <v>370662</v>
      </c>
      <c r="H17" s="462">
        <f t="shared" si="1"/>
        <v>358578</v>
      </c>
      <c r="I17" s="462">
        <f t="shared" si="1"/>
        <v>313507</v>
      </c>
      <c r="J17" s="462">
        <f t="shared" si="1"/>
        <v>295496</v>
      </c>
      <c r="K17" s="462">
        <f t="shared" si="1"/>
        <v>517072</v>
      </c>
      <c r="L17" s="462">
        <f t="shared" si="1"/>
        <v>398651</v>
      </c>
      <c r="M17" s="462">
        <f t="shared" si="1"/>
        <v>415156</v>
      </c>
      <c r="N17" s="462">
        <f t="shared" si="1"/>
        <v>543310</v>
      </c>
      <c r="O17" s="462">
        <f t="shared" si="1"/>
        <v>4728568</v>
      </c>
    </row>
    <row r="18" spans="1:15" ht="30" customHeight="1">
      <c r="A18" s="464" t="s">
        <v>444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2">
        <f>SUM(C18:N18)</f>
        <v>0</v>
      </c>
    </row>
    <row r="19" spans="1:15" ht="30" customHeight="1">
      <c r="A19" s="465" t="s">
        <v>531</v>
      </c>
      <c r="B19" s="454"/>
      <c r="C19" s="454">
        <f>C11-C17</f>
        <v>1067919</v>
      </c>
      <c r="D19" s="454">
        <f aca="true" t="shared" si="2" ref="D19:N19">C19+D11-D17</f>
        <v>930583</v>
      </c>
      <c r="E19" s="454">
        <f t="shared" si="2"/>
        <v>1713005</v>
      </c>
      <c r="F19" s="454">
        <f t="shared" si="2"/>
        <v>1635893</v>
      </c>
      <c r="G19" s="454">
        <f t="shared" si="2"/>
        <v>1635697</v>
      </c>
      <c r="H19" s="454">
        <f t="shared" si="2"/>
        <v>1399027</v>
      </c>
      <c r="I19" s="454">
        <f t="shared" si="2"/>
        <v>1286564</v>
      </c>
      <c r="J19" s="454">
        <f t="shared" si="2"/>
        <v>1173592</v>
      </c>
      <c r="K19" s="454">
        <f t="shared" si="2"/>
        <v>1322364</v>
      </c>
      <c r="L19" s="454">
        <f t="shared" si="2"/>
        <v>1165404</v>
      </c>
      <c r="M19" s="454">
        <f t="shared" si="2"/>
        <v>1138650</v>
      </c>
      <c r="N19" s="454">
        <f t="shared" si="2"/>
        <v>913691</v>
      </c>
      <c r="O19" s="455">
        <v>913691</v>
      </c>
    </row>
    <row r="20" spans="1:15" ht="14.25">
      <c r="A20" s="465" t="s">
        <v>532</v>
      </c>
      <c r="B20" s="454"/>
      <c r="C20" s="454">
        <v>0</v>
      </c>
      <c r="D20" s="454">
        <v>0</v>
      </c>
      <c r="E20" s="454">
        <v>0</v>
      </c>
      <c r="F20" s="454">
        <v>0</v>
      </c>
      <c r="G20" s="454">
        <v>0</v>
      </c>
      <c r="H20" s="454">
        <v>0</v>
      </c>
      <c r="I20" s="454">
        <v>0</v>
      </c>
      <c r="J20" s="454">
        <v>0</v>
      </c>
      <c r="K20" s="454">
        <v>0</v>
      </c>
      <c r="L20" s="454">
        <v>0</v>
      </c>
      <c r="M20" s="454">
        <v>0</v>
      </c>
      <c r="N20" s="454">
        <v>103151</v>
      </c>
      <c r="O20" s="455">
        <v>103151</v>
      </c>
    </row>
    <row r="21" spans="1:15" ht="25.5">
      <c r="A21" s="465" t="s">
        <v>533</v>
      </c>
      <c r="B21" s="454"/>
      <c r="C21" s="454">
        <v>834907</v>
      </c>
      <c r="D21" s="454">
        <v>820323</v>
      </c>
      <c r="E21" s="454">
        <v>1136439</v>
      </c>
      <c r="F21" s="454">
        <v>1138622</v>
      </c>
      <c r="G21" s="454">
        <v>1089393</v>
      </c>
      <c r="H21" s="454">
        <v>1008070</v>
      </c>
      <c r="I21" s="454">
        <v>973419</v>
      </c>
      <c r="J21" s="454">
        <v>960181</v>
      </c>
      <c r="K21" s="454">
        <v>947447</v>
      </c>
      <c r="L21" s="454">
        <v>876241</v>
      </c>
      <c r="M21" s="454">
        <v>920780</v>
      </c>
      <c r="N21" s="454">
        <v>810540</v>
      </c>
      <c r="O21" s="455">
        <f>O19-O20</f>
        <v>810540</v>
      </c>
    </row>
    <row r="22" spans="1:15" ht="14.25">
      <c r="A22" s="466"/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8"/>
    </row>
    <row r="23" spans="1:15" ht="26.25" thickBot="1">
      <c r="A23" s="469" t="s">
        <v>445</v>
      </c>
      <c r="B23" s="470"/>
      <c r="C23" s="471">
        <v>91809</v>
      </c>
      <c r="D23" s="471">
        <v>117292</v>
      </c>
      <c r="E23" s="471">
        <v>112373</v>
      </c>
      <c r="F23" s="471">
        <v>116912</v>
      </c>
      <c r="G23" s="471">
        <v>110022</v>
      </c>
      <c r="H23" s="471">
        <v>89136</v>
      </c>
      <c r="I23" s="471">
        <v>107120</v>
      </c>
      <c r="J23" s="471">
        <v>104963</v>
      </c>
      <c r="K23" s="471">
        <v>112930</v>
      </c>
      <c r="L23" s="471">
        <v>117648</v>
      </c>
      <c r="M23" s="471">
        <v>127649</v>
      </c>
      <c r="N23" s="471">
        <v>124231</v>
      </c>
      <c r="O23" s="472">
        <f>SUM(C23:N23)</f>
        <v>1332085</v>
      </c>
    </row>
    <row r="24" spans="1:15" ht="15" thickBot="1">
      <c r="A24" s="565" t="s">
        <v>522</v>
      </c>
      <c r="B24" s="564"/>
      <c r="C24" s="566">
        <v>15000</v>
      </c>
      <c r="D24" s="566">
        <v>30284</v>
      </c>
      <c r="E24" s="566">
        <v>27504</v>
      </c>
      <c r="F24" s="566">
        <v>31045</v>
      </c>
      <c r="G24" s="566">
        <v>24155</v>
      </c>
      <c r="H24" s="566">
        <v>12330</v>
      </c>
      <c r="I24" s="566">
        <v>12003</v>
      </c>
      <c r="J24" s="566">
        <v>15097</v>
      </c>
      <c r="K24" s="566">
        <v>15813</v>
      </c>
      <c r="L24" s="566">
        <v>18531</v>
      </c>
      <c r="M24" s="566">
        <v>12785</v>
      </c>
      <c r="N24" s="566">
        <v>29705</v>
      </c>
      <c r="O24" s="567">
        <f>SUM(C24:N24)</f>
        <v>244252</v>
      </c>
    </row>
  </sheetData>
  <sheetProtection/>
  <mergeCells count="3">
    <mergeCell ref="A2:O2"/>
    <mergeCell ref="A8:A9"/>
    <mergeCell ref="A14:A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2" r:id="rId1"/>
  <headerFooter alignWithMargins="0">
    <oddHeader>&amp;C10. sz. melléklet
 a 2/2010. (I.28.) Ök. rendelethez&amp;R
14. sz. melléklet</oddHeader>
    <oddFooter>&amp;L&amp;D&amp;C&amp;P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4:G12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2" max="2" width="25.00390625" style="0" customWidth="1"/>
    <col min="3" max="3" width="22.8515625" style="0" customWidth="1"/>
    <col min="4" max="7" width="12.7109375" style="0" customWidth="1"/>
  </cols>
  <sheetData>
    <row r="4" ht="13.5" thickBot="1">
      <c r="G4" s="624" t="s">
        <v>321</v>
      </c>
    </row>
    <row r="5" spans="1:7" ht="13.5" thickBot="1">
      <c r="A5" s="913" t="s">
        <v>682</v>
      </c>
      <c r="B5" s="913" t="s">
        <v>683</v>
      </c>
      <c r="C5" s="913" t="s">
        <v>684</v>
      </c>
      <c r="D5" s="914" t="s">
        <v>395</v>
      </c>
      <c r="E5" s="914"/>
      <c r="F5" s="914" t="s">
        <v>442</v>
      </c>
      <c r="G5" s="914"/>
    </row>
    <row r="6" spans="1:7" ht="26.25" thickBot="1">
      <c r="A6" s="913"/>
      <c r="B6" s="913"/>
      <c r="C6" s="913"/>
      <c r="D6" s="606" t="s">
        <v>628</v>
      </c>
      <c r="E6" s="606" t="s">
        <v>629</v>
      </c>
      <c r="F6" s="606" t="s">
        <v>628</v>
      </c>
      <c r="G6" s="606" t="s">
        <v>629</v>
      </c>
    </row>
    <row r="7" spans="1:7" ht="89.25">
      <c r="A7" s="610" t="s">
        <v>3</v>
      </c>
      <c r="B7" s="607" t="s">
        <v>677</v>
      </c>
      <c r="C7" s="607" t="s">
        <v>678</v>
      </c>
      <c r="D7" s="611">
        <v>0</v>
      </c>
      <c r="E7" s="611">
        <v>17819</v>
      </c>
      <c r="F7" s="611">
        <v>0</v>
      </c>
      <c r="G7" s="611">
        <v>17819</v>
      </c>
    </row>
    <row r="8" spans="1:7" ht="76.5">
      <c r="A8" s="612" t="s">
        <v>7</v>
      </c>
      <c r="B8" s="608" t="s">
        <v>686</v>
      </c>
      <c r="C8" s="618" t="s">
        <v>679</v>
      </c>
      <c r="D8" s="613">
        <v>0</v>
      </c>
      <c r="E8" s="613">
        <v>56240</v>
      </c>
      <c r="F8" s="613">
        <v>0</v>
      </c>
      <c r="G8" s="613">
        <v>56240</v>
      </c>
    </row>
    <row r="9" spans="1:7" ht="38.25">
      <c r="A9" s="612" t="s">
        <v>38</v>
      </c>
      <c r="B9" s="603" t="s">
        <v>671</v>
      </c>
      <c r="C9" s="603" t="s">
        <v>672</v>
      </c>
      <c r="D9" s="613">
        <v>93940</v>
      </c>
      <c r="E9" s="613">
        <v>93940</v>
      </c>
      <c r="F9" s="613">
        <v>0</v>
      </c>
      <c r="G9" s="613">
        <v>93310</v>
      </c>
    </row>
    <row r="10" spans="1:7" ht="63.75">
      <c r="A10" s="612" t="s">
        <v>26</v>
      </c>
      <c r="B10" s="604" t="s">
        <v>673</v>
      </c>
      <c r="C10" s="604" t="s">
        <v>674</v>
      </c>
      <c r="D10" s="613">
        <v>0</v>
      </c>
      <c r="E10" s="613">
        <v>690617</v>
      </c>
      <c r="F10" s="613">
        <v>58278</v>
      </c>
      <c r="G10" s="613">
        <v>1035074</v>
      </c>
    </row>
    <row r="11" spans="1:7" ht="76.5">
      <c r="A11" s="614" t="s">
        <v>42</v>
      </c>
      <c r="B11" s="604" t="s">
        <v>680</v>
      </c>
      <c r="C11" s="604" t="s">
        <v>681</v>
      </c>
      <c r="D11" s="615">
        <v>0</v>
      </c>
      <c r="E11" s="615">
        <v>10532</v>
      </c>
      <c r="F11" s="615">
        <v>1056</v>
      </c>
      <c r="G11" s="615">
        <v>25083</v>
      </c>
    </row>
    <row r="12" spans="1:7" ht="64.5" thickBot="1">
      <c r="A12" s="616" t="s">
        <v>54</v>
      </c>
      <c r="B12" s="609" t="s">
        <v>675</v>
      </c>
      <c r="C12" s="609" t="s">
        <v>676</v>
      </c>
      <c r="D12" s="617">
        <v>0</v>
      </c>
      <c r="E12" s="617">
        <v>49990</v>
      </c>
      <c r="F12" s="617">
        <v>3014</v>
      </c>
      <c r="G12" s="617">
        <v>82157</v>
      </c>
    </row>
  </sheetData>
  <sheetProtection/>
  <mergeCells count="5">
    <mergeCell ref="A5:A6"/>
    <mergeCell ref="B5:B6"/>
    <mergeCell ref="C5:C6"/>
    <mergeCell ref="D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headerFooter>
    <oddHeader>&amp;C11. sz. melléklet
a 2/2010. (I.28.) Ök. rendelethez
&amp;"Arial,Félkövér"&amp;12
Európai Uniós támogatással megvalósuló programok, projektek bevételei, kiadásai, valamint az önkormányzaton kívüli ilyen projektekhez történő hozzájárulások&amp;R
19. sz.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763"/>
  <sheetViews>
    <sheetView tabSelected="1" view="pageBreakPreview" zoomScaleSheetLayoutView="100" zoomScalePageLayoutView="0" workbookViewId="0" topLeftCell="A1">
      <pane ySplit="5" topLeftCell="A724" activePane="bottomLeft" state="frozen"/>
      <selection pane="topLeft" activeCell="F36" sqref="F36"/>
      <selection pane="bottomLeft" activeCell="H92" sqref="H92"/>
    </sheetView>
  </sheetViews>
  <sheetFormatPr defaultColWidth="9.140625" defaultRowHeight="12.75"/>
  <cols>
    <col min="1" max="2" width="3.7109375" style="26" customWidth="1"/>
    <col min="3" max="3" width="5.7109375" style="26" customWidth="1"/>
    <col min="4" max="4" width="7.28125" style="26" customWidth="1"/>
    <col min="5" max="5" width="8.7109375" style="26" customWidth="1"/>
    <col min="6" max="6" width="76.7109375" style="26" customWidth="1"/>
    <col min="7" max="8" width="20.7109375" style="26" customWidth="1"/>
    <col min="9" max="16384" width="9.140625" style="26" customWidth="1"/>
  </cols>
  <sheetData>
    <row r="2" spans="1:8" s="101" customFormat="1" ht="15" customHeight="1" thickBot="1">
      <c r="A2" s="244"/>
      <c r="B2" s="244"/>
      <c r="C2" s="244"/>
      <c r="D2" s="244"/>
      <c r="E2" s="244"/>
      <c r="F2" s="244"/>
      <c r="G2" s="297"/>
      <c r="H2" s="297" t="s">
        <v>221</v>
      </c>
    </row>
    <row r="3" spans="1:8" ht="12.75">
      <c r="A3" s="631" t="s">
        <v>15</v>
      </c>
      <c r="B3" s="632"/>
      <c r="C3" s="632"/>
      <c r="D3" s="632"/>
      <c r="E3" s="632"/>
      <c r="F3" s="633"/>
      <c r="G3" s="163" t="s">
        <v>313</v>
      </c>
      <c r="H3" s="163" t="s">
        <v>313</v>
      </c>
    </row>
    <row r="4" spans="1:8" ht="12.75">
      <c r="A4" s="634"/>
      <c r="B4" s="635"/>
      <c r="C4" s="635"/>
      <c r="D4" s="635"/>
      <c r="E4" s="635"/>
      <c r="F4" s="636"/>
      <c r="G4" s="164" t="s">
        <v>534</v>
      </c>
      <c r="H4" s="164" t="s">
        <v>535</v>
      </c>
    </row>
    <row r="5" spans="1:8" ht="12.75" customHeight="1" thickBot="1">
      <c r="A5" s="645" t="s">
        <v>16</v>
      </c>
      <c r="B5" s="646"/>
      <c r="C5" s="646"/>
      <c r="D5" s="646"/>
      <c r="E5" s="646"/>
      <c r="F5" s="647"/>
      <c r="G5" s="111" t="s">
        <v>183</v>
      </c>
      <c r="H5" s="111" t="s">
        <v>183</v>
      </c>
    </row>
    <row r="6" spans="1:8" s="142" customFormat="1" ht="20.25" customHeight="1" thickBot="1">
      <c r="A6" s="139" t="s">
        <v>0</v>
      </c>
      <c r="B6" s="140" t="s">
        <v>1</v>
      </c>
      <c r="C6" s="141"/>
      <c r="D6" s="141"/>
      <c r="E6" s="141"/>
      <c r="F6" s="141"/>
      <c r="G6" s="264"/>
      <c r="H6" s="264"/>
    </row>
    <row r="7" spans="1:8" s="30" customFormat="1" ht="13.5" thickBot="1">
      <c r="A7" s="32"/>
      <c r="B7" s="33" t="s">
        <v>2</v>
      </c>
      <c r="C7" s="34"/>
      <c r="D7" s="34"/>
      <c r="E7" s="34"/>
      <c r="F7" s="34"/>
      <c r="G7" s="265">
        <f>SUM(G8+G11)</f>
        <v>44087</v>
      </c>
      <c r="H7" s="265">
        <f>SUM(H8+H11)</f>
        <v>47749</v>
      </c>
    </row>
    <row r="8" spans="1:8" s="107" customFormat="1" ht="12.75">
      <c r="A8" s="106"/>
      <c r="B8" s="58"/>
      <c r="C8" s="39" t="s">
        <v>3</v>
      </c>
      <c r="D8" s="40" t="s">
        <v>4</v>
      </c>
      <c r="E8" s="40"/>
      <c r="F8" s="40"/>
      <c r="G8" s="266">
        <f>SUM(G9)</f>
        <v>42568</v>
      </c>
      <c r="H8" s="266">
        <f>SUM(H9)</f>
        <v>46230</v>
      </c>
    </row>
    <row r="9" spans="1:8" ht="12.75">
      <c r="A9" s="35"/>
      <c r="B9" s="36"/>
      <c r="C9" s="36"/>
      <c r="D9" s="37" t="s">
        <v>14</v>
      </c>
      <c r="E9" s="38" t="s">
        <v>5</v>
      </c>
      <c r="F9" s="38"/>
      <c r="G9" s="267">
        <v>42568</v>
      </c>
      <c r="H9" s="267">
        <v>46230</v>
      </c>
    </row>
    <row r="10" spans="1:8" ht="12.75">
      <c r="A10" s="35"/>
      <c r="B10" s="36"/>
      <c r="C10" s="36"/>
      <c r="D10" s="37"/>
      <c r="E10" s="41"/>
      <c r="F10" s="41"/>
      <c r="G10" s="267"/>
      <c r="H10" s="267"/>
    </row>
    <row r="11" spans="1:8" s="107" customFormat="1" ht="12.75">
      <c r="A11" s="106"/>
      <c r="B11" s="58"/>
      <c r="C11" s="39" t="s">
        <v>7</v>
      </c>
      <c r="D11" s="40" t="s">
        <v>8</v>
      </c>
      <c r="E11" s="40"/>
      <c r="F11" s="40"/>
      <c r="G11" s="268">
        <f>SUM(G12)</f>
        <v>1519</v>
      </c>
      <c r="H11" s="268">
        <f>SUM(H12)</f>
        <v>1519</v>
      </c>
    </row>
    <row r="12" spans="1:8" ht="12.75">
      <c r="A12" s="35"/>
      <c r="B12" s="36"/>
      <c r="C12" s="36"/>
      <c r="D12" s="42" t="s">
        <v>9</v>
      </c>
      <c r="E12" s="41" t="s">
        <v>10</v>
      </c>
      <c r="F12" s="41"/>
      <c r="G12" s="267">
        <f>SUM(G13)</f>
        <v>1519</v>
      </c>
      <c r="H12" s="267">
        <f>SUM(H13)</f>
        <v>1519</v>
      </c>
    </row>
    <row r="13" spans="1:8" ht="12.75">
      <c r="A13" s="35"/>
      <c r="B13" s="36"/>
      <c r="C13" s="36"/>
      <c r="D13" s="42"/>
      <c r="E13" s="109" t="s">
        <v>11</v>
      </c>
      <c r="F13" s="256" t="s">
        <v>463</v>
      </c>
      <c r="G13" s="275">
        <v>1519</v>
      </c>
      <c r="H13" s="275">
        <v>1519</v>
      </c>
    </row>
    <row r="14" spans="1:8" ht="13.5" thickBot="1">
      <c r="A14" s="35"/>
      <c r="B14" s="36"/>
      <c r="C14" s="36"/>
      <c r="D14" s="42"/>
      <c r="E14" s="36"/>
      <c r="F14" s="36"/>
      <c r="G14" s="269"/>
      <c r="H14" s="269"/>
    </row>
    <row r="15" spans="1:8" s="30" customFormat="1" ht="13.5" thickBot="1">
      <c r="A15" s="44"/>
      <c r="B15" s="33" t="s">
        <v>6</v>
      </c>
      <c r="C15" s="34"/>
      <c r="D15" s="34"/>
      <c r="E15" s="34"/>
      <c r="F15" s="34"/>
      <c r="G15" s="265">
        <f>SUM(G16+G19)</f>
        <v>119920</v>
      </c>
      <c r="H15" s="265">
        <f>SUM(H16+H19)</f>
        <v>270573</v>
      </c>
    </row>
    <row r="16" spans="1:8" s="107" customFormat="1" ht="12.75">
      <c r="A16" s="137"/>
      <c r="B16" s="138"/>
      <c r="C16" s="176" t="s">
        <v>3</v>
      </c>
      <c r="D16" s="177" t="s">
        <v>4</v>
      </c>
      <c r="E16" s="177"/>
      <c r="F16" s="177"/>
      <c r="G16" s="270">
        <f>SUM(G17)</f>
        <v>37028</v>
      </c>
      <c r="H16" s="270">
        <f>SUM(H17)</f>
        <v>38076</v>
      </c>
    </row>
    <row r="17" spans="1:8" ht="12.75">
      <c r="A17" s="35"/>
      <c r="B17" s="36"/>
      <c r="C17" s="36"/>
      <c r="D17" s="37" t="s">
        <v>14</v>
      </c>
      <c r="E17" s="38" t="s">
        <v>5</v>
      </c>
      <c r="F17" s="38"/>
      <c r="G17" s="267">
        <v>37028</v>
      </c>
      <c r="H17" s="267">
        <v>38076</v>
      </c>
    </row>
    <row r="18" spans="1:8" ht="12.75">
      <c r="A18" s="35"/>
      <c r="B18" s="36"/>
      <c r="C18" s="36"/>
      <c r="D18" s="36"/>
      <c r="E18" s="36"/>
      <c r="F18" s="36"/>
      <c r="G18" s="267"/>
      <c r="H18" s="267"/>
    </row>
    <row r="19" spans="1:8" ht="12.75">
      <c r="A19" s="35"/>
      <c r="B19" s="36"/>
      <c r="C19" s="39" t="s">
        <v>7</v>
      </c>
      <c r="D19" s="40" t="s">
        <v>8</v>
      </c>
      <c r="E19" s="41"/>
      <c r="F19" s="41"/>
      <c r="G19" s="268">
        <f>SUM(G20+G30+G36)</f>
        <v>82892</v>
      </c>
      <c r="H19" s="268">
        <f>SUM(H20+H30+H36)</f>
        <v>232497</v>
      </c>
    </row>
    <row r="20" spans="1:8" ht="12.75">
      <c r="A20" s="35"/>
      <c r="B20" s="36"/>
      <c r="C20" s="36"/>
      <c r="D20" s="42" t="s">
        <v>9</v>
      </c>
      <c r="E20" s="38" t="s">
        <v>10</v>
      </c>
      <c r="F20" s="38"/>
      <c r="G20" s="267">
        <f>SUM(G21:G25)</f>
        <v>25145</v>
      </c>
      <c r="H20" s="267">
        <f>SUM(H21:H28)</f>
        <v>169964</v>
      </c>
    </row>
    <row r="21" spans="1:8" ht="12.75">
      <c r="A21" s="35"/>
      <c r="B21" s="36"/>
      <c r="C21" s="36"/>
      <c r="D21" s="36"/>
      <c r="E21" s="55" t="s">
        <v>11</v>
      </c>
      <c r="F21" s="84" t="s">
        <v>691</v>
      </c>
      <c r="G21" s="275">
        <v>797</v>
      </c>
      <c r="H21" s="275">
        <v>10709</v>
      </c>
    </row>
    <row r="22" spans="1:8" ht="12.75">
      <c r="A22" s="35"/>
      <c r="B22" s="36"/>
      <c r="C22" s="36"/>
      <c r="D22" s="36"/>
      <c r="E22" s="102" t="s">
        <v>11</v>
      </c>
      <c r="F22" s="243" t="s">
        <v>687</v>
      </c>
      <c r="G22" s="275">
        <v>2184</v>
      </c>
      <c r="H22" s="275">
        <v>14684</v>
      </c>
    </row>
    <row r="23" spans="1:8" ht="12.75">
      <c r="A23" s="35"/>
      <c r="B23" s="36"/>
      <c r="C23" s="36"/>
      <c r="D23" s="36"/>
      <c r="E23" s="102" t="s">
        <v>11</v>
      </c>
      <c r="F23" s="243" t="s">
        <v>688</v>
      </c>
      <c r="G23" s="275"/>
      <c r="H23" s="275">
        <v>22500</v>
      </c>
    </row>
    <row r="24" spans="1:8" ht="12.75">
      <c r="A24" s="35"/>
      <c r="B24" s="36"/>
      <c r="C24" s="36"/>
      <c r="D24" s="36"/>
      <c r="E24" s="45" t="s">
        <v>11</v>
      </c>
      <c r="F24" s="243" t="s">
        <v>502</v>
      </c>
      <c r="G24" s="275">
        <v>1780</v>
      </c>
      <c r="H24" s="275">
        <v>1780</v>
      </c>
    </row>
    <row r="25" spans="1:8" ht="12.75">
      <c r="A25" s="35"/>
      <c r="B25" s="36"/>
      <c r="C25" s="36"/>
      <c r="D25" s="36"/>
      <c r="E25" s="45" t="s">
        <v>11</v>
      </c>
      <c r="F25" s="243" t="s">
        <v>305</v>
      </c>
      <c r="G25" s="275">
        <v>20384</v>
      </c>
      <c r="H25" s="275">
        <v>20384</v>
      </c>
    </row>
    <row r="26" spans="1:8" ht="12.75">
      <c r="A26" s="35"/>
      <c r="B26" s="36"/>
      <c r="C26" s="36"/>
      <c r="D26" s="36"/>
      <c r="E26" s="45" t="s">
        <v>11</v>
      </c>
      <c r="F26" s="243" t="s">
        <v>541</v>
      </c>
      <c r="G26" s="275"/>
      <c r="H26" s="275">
        <v>93310</v>
      </c>
    </row>
    <row r="27" spans="1:8" ht="12.75">
      <c r="A27" s="35"/>
      <c r="B27" s="36"/>
      <c r="C27" s="36"/>
      <c r="D27" s="36"/>
      <c r="E27" s="45" t="s">
        <v>11</v>
      </c>
      <c r="F27" s="243" t="s">
        <v>542</v>
      </c>
      <c r="G27" s="275"/>
      <c r="H27" s="275">
        <v>597</v>
      </c>
    </row>
    <row r="28" spans="1:8" ht="12.75">
      <c r="A28" s="35"/>
      <c r="B28" s="36"/>
      <c r="C28" s="36"/>
      <c r="D28" s="36"/>
      <c r="E28" s="45" t="s">
        <v>11</v>
      </c>
      <c r="F28" s="243" t="s">
        <v>692</v>
      </c>
      <c r="G28" s="275"/>
      <c r="H28" s="275">
        <v>6000</v>
      </c>
    </row>
    <row r="29" spans="1:8" ht="12.75">
      <c r="A29" s="35"/>
      <c r="B29" s="36"/>
      <c r="C29" s="36"/>
      <c r="D29" s="36"/>
      <c r="E29" s="102"/>
      <c r="F29" s="24"/>
      <c r="G29" s="267"/>
      <c r="H29" s="267"/>
    </row>
    <row r="30" spans="1:8" ht="12.75">
      <c r="A30" s="143"/>
      <c r="B30" s="144"/>
      <c r="C30" s="144"/>
      <c r="D30" s="145" t="s">
        <v>12</v>
      </c>
      <c r="E30" s="165" t="s">
        <v>13</v>
      </c>
      <c r="F30" s="232"/>
      <c r="G30" s="267">
        <f>SUM(G31:G33)</f>
        <v>47007</v>
      </c>
      <c r="H30" s="267">
        <f>SUM(H31:H34)</f>
        <v>51793</v>
      </c>
    </row>
    <row r="31" spans="1:8" ht="25.5">
      <c r="A31" s="35"/>
      <c r="B31" s="36"/>
      <c r="C31" s="36"/>
      <c r="D31" s="36"/>
      <c r="E31" s="102" t="s">
        <v>11</v>
      </c>
      <c r="F31" s="578" t="s">
        <v>563</v>
      </c>
      <c r="G31" s="277">
        <v>330</v>
      </c>
      <c r="H31" s="277">
        <v>330</v>
      </c>
    </row>
    <row r="32" spans="1:8" ht="12.75">
      <c r="A32" s="35"/>
      <c r="B32" s="36"/>
      <c r="C32" s="36"/>
      <c r="D32" s="36"/>
      <c r="E32" s="102" t="s">
        <v>11</v>
      </c>
      <c r="F32" s="132" t="s">
        <v>503</v>
      </c>
      <c r="G32" s="277">
        <v>6700</v>
      </c>
      <c r="H32" s="277">
        <v>8760</v>
      </c>
    </row>
    <row r="33" spans="1:8" ht="12.75">
      <c r="A33" s="35"/>
      <c r="B33" s="36"/>
      <c r="C33" s="36"/>
      <c r="D33" s="36"/>
      <c r="E33" s="102" t="s">
        <v>11</v>
      </c>
      <c r="F33" s="292" t="s">
        <v>306</v>
      </c>
      <c r="G33" s="277">
        <v>39977</v>
      </c>
      <c r="H33" s="277">
        <v>41143</v>
      </c>
    </row>
    <row r="34" spans="1:8" ht="12.75">
      <c r="A34" s="35"/>
      <c r="B34" s="36"/>
      <c r="C34" s="36"/>
      <c r="D34" s="36"/>
      <c r="E34" s="102" t="s">
        <v>11</v>
      </c>
      <c r="F34" s="578" t="s">
        <v>564</v>
      </c>
      <c r="G34" s="277"/>
      <c r="H34" s="277">
        <v>1560</v>
      </c>
    </row>
    <row r="35" spans="1:8" ht="12.75">
      <c r="A35" s="35"/>
      <c r="B35" s="36"/>
      <c r="C35" s="36"/>
      <c r="D35" s="36"/>
      <c r="E35" s="102"/>
      <c r="F35" s="545"/>
      <c r="G35" s="269"/>
      <c r="H35" s="269"/>
    </row>
    <row r="36" spans="1:8" ht="12.75">
      <c r="A36" s="35"/>
      <c r="B36" s="36"/>
      <c r="C36" s="36"/>
      <c r="D36" s="98" t="s">
        <v>25</v>
      </c>
      <c r="E36" s="231" t="s">
        <v>504</v>
      </c>
      <c r="F36" s="546"/>
      <c r="G36" s="269">
        <f>SUM(G37)</f>
        <v>10740</v>
      </c>
      <c r="H36" s="269">
        <f>SUM(H37)</f>
        <v>10740</v>
      </c>
    </row>
    <row r="37" spans="1:8" ht="13.5" thickBot="1">
      <c r="A37" s="46"/>
      <c r="B37" s="47"/>
      <c r="C37" s="47"/>
      <c r="D37" s="47"/>
      <c r="E37" s="547" t="s">
        <v>11</v>
      </c>
      <c r="F37" s="149" t="s">
        <v>464</v>
      </c>
      <c r="G37" s="296">
        <v>10740</v>
      </c>
      <c r="H37" s="296">
        <v>10740</v>
      </c>
    </row>
    <row r="38" spans="1:8" s="30" customFormat="1" ht="13.5" thickBot="1">
      <c r="A38" s="44"/>
      <c r="B38" s="33" t="s">
        <v>17</v>
      </c>
      <c r="C38" s="34"/>
      <c r="D38" s="34"/>
      <c r="E38" s="32"/>
      <c r="F38" s="1"/>
      <c r="G38" s="265">
        <f>SUM(G39+G45)</f>
        <v>114253</v>
      </c>
      <c r="H38" s="265">
        <f>SUM(H39+H45)</f>
        <v>1239050</v>
      </c>
    </row>
    <row r="39" spans="1:8" ht="12.75">
      <c r="A39" s="178"/>
      <c r="B39" s="179"/>
      <c r="C39" s="176" t="s">
        <v>3</v>
      </c>
      <c r="D39" s="177" t="s">
        <v>4</v>
      </c>
      <c r="E39" s="180"/>
      <c r="F39" s="180"/>
      <c r="G39" s="270">
        <f>SUM(G40+G41+G42+G43)</f>
        <v>37127</v>
      </c>
      <c r="H39" s="270">
        <f>SUM(H40+H41+H42+H43)</f>
        <v>37953</v>
      </c>
    </row>
    <row r="40" spans="1:8" ht="12.75">
      <c r="A40" s="35"/>
      <c r="B40" s="36"/>
      <c r="C40" s="36"/>
      <c r="D40" s="42" t="s">
        <v>18</v>
      </c>
      <c r="E40" s="41" t="s">
        <v>19</v>
      </c>
      <c r="F40" s="41"/>
      <c r="G40" s="267">
        <v>0</v>
      </c>
      <c r="H40" s="267">
        <v>0</v>
      </c>
    </row>
    <row r="41" spans="1:8" ht="12.75">
      <c r="A41" s="35"/>
      <c r="B41" s="36"/>
      <c r="C41" s="36"/>
      <c r="D41" s="42" t="s">
        <v>20</v>
      </c>
      <c r="E41" s="38" t="s">
        <v>21</v>
      </c>
      <c r="F41" s="38"/>
      <c r="G41" s="267">
        <v>0</v>
      </c>
      <c r="H41" s="267">
        <v>0</v>
      </c>
    </row>
    <row r="42" spans="1:8" ht="12.75">
      <c r="A42" s="35"/>
      <c r="B42" s="36"/>
      <c r="C42" s="36"/>
      <c r="D42" s="42" t="s">
        <v>14</v>
      </c>
      <c r="E42" s="41" t="s">
        <v>5</v>
      </c>
      <c r="F42" s="41"/>
      <c r="G42" s="267">
        <v>37127</v>
      </c>
      <c r="H42" s="267">
        <v>37953</v>
      </c>
    </row>
    <row r="43" spans="1:8" ht="12.75">
      <c r="A43" s="35"/>
      <c r="B43" s="36"/>
      <c r="C43" s="36"/>
      <c r="D43" s="42" t="s">
        <v>22</v>
      </c>
      <c r="E43" s="41" t="s">
        <v>23</v>
      </c>
      <c r="F43" s="41"/>
      <c r="G43" s="267">
        <v>0</v>
      </c>
      <c r="H43" s="267">
        <v>0</v>
      </c>
    </row>
    <row r="44" spans="1:8" ht="12.75">
      <c r="A44" s="35"/>
      <c r="B44" s="36"/>
      <c r="C44" s="36"/>
      <c r="D44" s="36"/>
      <c r="E44" s="36"/>
      <c r="F44" s="36"/>
      <c r="G44" s="267"/>
      <c r="H44" s="267"/>
    </row>
    <row r="45" spans="1:8" ht="12.75">
      <c r="A45" s="35"/>
      <c r="B45" s="36"/>
      <c r="C45" s="39" t="s">
        <v>7</v>
      </c>
      <c r="D45" s="40" t="s">
        <v>8</v>
      </c>
      <c r="E45" s="41"/>
      <c r="F45" s="41"/>
      <c r="G45" s="268">
        <f>SUM(G46+G52)</f>
        <v>77126</v>
      </c>
      <c r="H45" s="268">
        <f>SUM(H46+H52)</f>
        <v>1201097</v>
      </c>
    </row>
    <row r="46" spans="1:8" ht="12.75">
      <c r="A46" s="35"/>
      <c r="B46" s="36"/>
      <c r="C46" s="36"/>
      <c r="D46" s="42" t="s">
        <v>9</v>
      </c>
      <c r="E46" s="38" t="s">
        <v>24</v>
      </c>
      <c r="F46" s="38"/>
      <c r="G46" s="267">
        <f>SUM(G47:G48)</f>
        <v>60246</v>
      </c>
      <c r="H46" s="267">
        <f>SUM(H47:H50)</f>
        <v>1052742</v>
      </c>
    </row>
    <row r="47" spans="1:8" ht="25.5">
      <c r="A47" s="35"/>
      <c r="B47" s="36"/>
      <c r="C47" s="36"/>
      <c r="D47" s="36"/>
      <c r="E47" s="79" t="s">
        <v>11</v>
      </c>
      <c r="F47" s="559" t="s">
        <v>662</v>
      </c>
      <c r="G47" s="275">
        <v>58278</v>
      </c>
      <c r="H47" s="275">
        <v>1035074</v>
      </c>
    </row>
    <row r="48" spans="1:8" ht="12.75">
      <c r="A48" s="35"/>
      <c r="B48" s="36"/>
      <c r="C48" s="36"/>
      <c r="D48" s="36"/>
      <c r="E48" s="79" t="s">
        <v>11</v>
      </c>
      <c r="F48" s="263" t="s">
        <v>483</v>
      </c>
      <c r="G48" s="275">
        <v>1968</v>
      </c>
      <c r="H48" s="275">
        <v>1968</v>
      </c>
    </row>
    <row r="49" spans="1:8" ht="12.75">
      <c r="A49" s="35"/>
      <c r="B49" s="36"/>
      <c r="C49" s="36"/>
      <c r="D49" s="36"/>
      <c r="E49" s="79" t="s">
        <v>11</v>
      </c>
      <c r="F49" s="263" t="s">
        <v>603</v>
      </c>
      <c r="G49" s="275"/>
      <c r="H49" s="275">
        <v>9200</v>
      </c>
    </row>
    <row r="50" spans="1:8" ht="25.5">
      <c r="A50" s="35"/>
      <c r="B50" s="36"/>
      <c r="C50" s="36"/>
      <c r="D50" s="36"/>
      <c r="E50" s="79" t="s">
        <v>11</v>
      </c>
      <c r="F50" s="605" t="s">
        <v>685</v>
      </c>
      <c r="G50" s="275"/>
      <c r="H50" s="275">
        <v>6500</v>
      </c>
    </row>
    <row r="51" spans="1:8" ht="12.75">
      <c r="A51" s="35"/>
      <c r="B51" s="36"/>
      <c r="C51" s="36"/>
      <c r="D51" s="36"/>
      <c r="E51" s="36"/>
      <c r="F51" s="36"/>
      <c r="G51" s="267"/>
      <c r="H51" s="267"/>
    </row>
    <row r="52" spans="1:8" ht="12.75">
      <c r="A52" s="35"/>
      <c r="B52" s="36"/>
      <c r="C52" s="36"/>
      <c r="D52" s="42" t="s">
        <v>12</v>
      </c>
      <c r="E52" s="41" t="s">
        <v>13</v>
      </c>
      <c r="F52" s="49"/>
      <c r="G52" s="267">
        <f>SUM(G53:G58)</f>
        <v>16880</v>
      </c>
      <c r="H52" s="267">
        <f>SUM(H53:H63)</f>
        <v>148355</v>
      </c>
    </row>
    <row r="53" spans="1:8" s="100" customFormat="1" ht="25.5">
      <c r="A53" s="96"/>
      <c r="B53" s="97"/>
      <c r="C53" s="97"/>
      <c r="D53" s="98"/>
      <c r="E53" s="109" t="s">
        <v>11</v>
      </c>
      <c r="F53" s="605" t="s">
        <v>685</v>
      </c>
      <c r="G53" s="275">
        <v>3014</v>
      </c>
      <c r="H53" s="275">
        <v>82157</v>
      </c>
    </row>
    <row r="54" spans="1:8" s="100" customFormat="1" ht="12.75">
      <c r="A54" s="96"/>
      <c r="B54" s="97"/>
      <c r="C54" s="97"/>
      <c r="D54" s="98"/>
      <c r="E54" s="109" t="s">
        <v>11</v>
      </c>
      <c r="F54" s="48" t="s">
        <v>517</v>
      </c>
      <c r="G54" s="275">
        <v>2930</v>
      </c>
      <c r="H54" s="275">
        <v>13127</v>
      </c>
    </row>
    <row r="55" spans="1:8" s="100" customFormat="1" ht="12.75">
      <c r="A55" s="96"/>
      <c r="B55" s="97"/>
      <c r="C55" s="97"/>
      <c r="D55" s="97"/>
      <c r="E55" s="108" t="s">
        <v>11</v>
      </c>
      <c r="F55" s="133" t="s">
        <v>665</v>
      </c>
      <c r="G55" s="275">
        <v>1056</v>
      </c>
      <c r="H55" s="275">
        <v>25083</v>
      </c>
    </row>
    <row r="56" spans="1:8" s="100" customFormat="1" ht="12.75">
      <c r="A56" s="96"/>
      <c r="B56" s="97"/>
      <c r="C56" s="97"/>
      <c r="D56" s="97"/>
      <c r="E56" s="108" t="s">
        <v>11</v>
      </c>
      <c r="F56" s="133" t="s">
        <v>245</v>
      </c>
      <c r="G56" s="275">
        <v>3880</v>
      </c>
      <c r="H56" s="275">
        <v>126</v>
      </c>
    </row>
    <row r="57" spans="1:8" s="100" customFormat="1" ht="12.75">
      <c r="A57" s="96"/>
      <c r="B57" s="97"/>
      <c r="C57" s="97"/>
      <c r="D57" s="97"/>
      <c r="E57" s="108" t="s">
        <v>11</v>
      </c>
      <c r="F57" s="133" t="s">
        <v>527</v>
      </c>
      <c r="G57" s="275">
        <v>1000</v>
      </c>
      <c r="H57" s="275">
        <v>1000</v>
      </c>
    </row>
    <row r="58" spans="1:8" s="100" customFormat="1" ht="12.75">
      <c r="A58" s="96"/>
      <c r="B58" s="97"/>
      <c r="C58" s="97"/>
      <c r="D58" s="97"/>
      <c r="E58" s="108" t="s">
        <v>11</v>
      </c>
      <c r="F58" s="263" t="s">
        <v>298</v>
      </c>
      <c r="G58" s="275">
        <v>5000</v>
      </c>
      <c r="H58" s="275">
        <v>0</v>
      </c>
    </row>
    <row r="59" spans="1:8" s="100" customFormat="1" ht="12.75">
      <c r="A59" s="96"/>
      <c r="B59" s="97"/>
      <c r="C59" s="97"/>
      <c r="D59" s="97"/>
      <c r="E59" s="108" t="s">
        <v>11</v>
      </c>
      <c r="F59" s="572" t="s">
        <v>543</v>
      </c>
      <c r="G59" s="275"/>
      <c r="H59" s="275">
        <v>7449</v>
      </c>
    </row>
    <row r="60" spans="1:8" s="100" customFormat="1" ht="12.75">
      <c r="A60" s="96"/>
      <c r="B60" s="97"/>
      <c r="C60" s="97"/>
      <c r="D60" s="97"/>
      <c r="E60" s="108" t="s">
        <v>11</v>
      </c>
      <c r="F60" s="572" t="s">
        <v>666</v>
      </c>
      <c r="G60" s="275"/>
      <c r="H60" s="275">
        <v>9177</v>
      </c>
    </row>
    <row r="61" spans="1:8" s="100" customFormat="1" ht="12.75">
      <c r="A61" s="96"/>
      <c r="B61" s="97"/>
      <c r="C61" s="97"/>
      <c r="D61" s="97"/>
      <c r="E61" s="108" t="s">
        <v>11</v>
      </c>
      <c r="F61" s="572" t="s">
        <v>693</v>
      </c>
      <c r="G61" s="275"/>
      <c r="H61" s="275">
        <v>5000</v>
      </c>
    </row>
    <row r="62" spans="1:8" s="100" customFormat="1" ht="12.75">
      <c r="A62" s="96"/>
      <c r="B62" s="97"/>
      <c r="C62" s="97"/>
      <c r="D62" s="97"/>
      <c r="E62" s="108" t="s">
        <v>11</v>
      </c>
      <c r="F62" s="572" t="s">
        <v>694</v>
      </c>
      <c r="G62" s="275"/>
      <c r="H62" s="275">
        <v>1486</v>
      </c>
    </row>
    <row r="63" spans="1:8" s="100" customFormat="1" ht="13.5" thickBot="1">
      <c r="A63" s="96"/>
      <c r="B63" s="97"/>
      <c r="C63" s="97"/>
      <c r="D63" s="97"/>
      <c r="E63" s="108" t="s">
        <v>11</v>
      </c>
      <c r="F63" s="572" t="s">
        <v>748</v>
      </c>
      <c r="G63" s="275"/>
      <c r="H63" s="275">
        <v>3750</v>
      </c>
    </row>
    <row r="64" spans="1:8" s="30" customFormat="1" ht="13.5" thickBot="1">
      <c r="A64" s="44"/>
      <c r="B64" s="33" t="s">
        <v>30</v>
      </c>
      <c r="C64" s="34"/>
      <c r="D64" s="34"/>
      <c r="E64" s="34"/>
      <c r="F64" s="34"/>
      <c r="G64" s="265">
        <f>SUM(G65+G68)</f>
        <v>90700</v>
      </c>
      <c r="H64" s="265">
        <f>SUM(H65+H68)</f>
        <v>177104</v>
      </c>
    </row>
    <row r="65" spans="1:8" ht="12.75">
      <c r="A65" s="31"/>
      <c r="B65" s="29"/>
      <c r="C65" s="39" t="s">
        <v>3</v>
      </c>
      <c r="D65" s="40" t="s">
        <v>4</v>
      </c>
      <c r="E65" s="41"/>
      <c r="F65" s="41"/>
      <c r="G65" s="266">
        <f>SUM(G66)</f>
        <v>26120</v>
      </c>
      <c r="H65" s="266">
        <f>SUM(H66)</f>
        <v>29599</v>
      </c>
    </row>
    <row r="66" spans="1:8" ht="12.75">
      <c r="A66" s="35"/>
      <c r="B66" s="36"/>
      <c r="C66" s="36"/>
      <c r="D66" s="42" t="s">
        <v>14</v>
      </c>
      <c r="E66" s="41" t="s">
        <v>5</v>
      </c>
      <c r="F66" s="41"/>
      <c r="G66" s="267">
        <v>26120</v>
      </c>
      <c r="H66" s="267">
        <v>29599</v>
      </c>
    </row>
    <row r="67" spans="1:8" ht="12.75">
      <c r="A67" s="35"/>
      <c r="B67" s="36"/>
      <c r="C67" s="36"/>
      <c r="D67" s="36"/>
      <c r="E67" s="36"/>
      <c r="F67" s="36"/>
      <c r="G67" s="267"/>
      <c r="H67" s="267"/>
    </row>
    <row r="68" spans="1:8" ht="12.75">
      <c r="A68" s="35"/>
      <c r="B68" s="36"/>
      <c r="C68" s="39" t="s">
        <v>7</v>
      </c>
      <c r="D68" s="40" t="s">
        <v>8</v>
      </c>
      <c r="E68" s="41"/>
      <c r="F68" s="41"/>
      <c r="G68" s="268">
        <f>SUM(G69+G72)</f>
        <v>64580</v>
      </c>
      <c r="H68" s="268">
        <f>SUM(H69+H72+H77)</f>
        <v>147505</v>
      </c>
    </row>
    <row r="69" spans="1:8" ht="12.75">
      <c r="A69" s="35"/>
      <c r="B69" s="36"/>
      <c r="C69" s="36"/>
      <c r="D69" s="42" t="s">
        <v>9</v>
      </c>
      <c r="E69" s="38" t="s">
        <v>24</v>
      </c>
      <c r="F69" s="38"/>
      <c r="G69" s="267">
        <f>SUM(G70)</f>
        <v>21000</v>
      </c>
      <c r="H69" s="267">
        <f>SUM(H70:H71)</f>
        <v>21223</v>
      </c>
    </row>
    <row r="70" spans="1:8" ht="12.75">
      <c r="A70" s="35"/>
      <c r="B70" s="36"/>
      <c r="C70" s="36"/>
      <c r="D70" s="42"/>
      <c r="E70" s="109" t="s">
        <v>11</v>
      </c>
      <c r="F70" s="256" t="s">
        <v>465</v>
      </c>
      <c r="G70" s="275">
        <v>21000</v>
      </c>
      <c r="H70" s="275">
        <v>21000</v>
      </c>
    </row>
    <row r="71" spans="1:8" ht="12.75">
      <c r="A71" s="35"/>
      <c r="B71" s="36"/>
      <c r="C71" s="36"/>
      <c r="D71" s="36"/>
      <c r="E71" s="124" t="s">
        <v>11</v>
      </c>
      <c r="F71" s="50" t="s">
        <v>589</v>
      </c>
      <c r="G71" s="267"/>
      <c r="H71" s="275">
        <v>223</v>
      </c>
    </row>
    <row r="72" spans="1:8" ht="12.75">
      <c r="A72" s="35"/>
      <c r="B72" s="36"/>
      <c r="C72" s="36"/>
      <c r="D72" s="42" t="s">
        <v>12</v>
      </c>
      <c r="E72" s="51" t="s">
        <v>13</v>
      </c>
      <c r="F72" s="41"/>
      <c r="G72" s="267">
        <f>SUM(G73:G73)</f>
        <v>43580</v>
      </c>
      <c r="H72" s="267">
        <f>SUM(H73:H75)</f>
        <v>70258</v>
      </c>
    </row>
    <row r="73" spans="1:8" ht="12.75">
      <c r="A73" s="35"/>
      <c r="B73" s="36"/>
      <c r="C73" s="36"/>
      <c r="D73" s="36"/>
      <c r="E73" s="103" t="s">
        <v>11</v>
      </c>
      <c r="F73" s="263" t="s">
        <v>308</v>
      </c>
      <c r="G73" s="275">
        <v>43580</v>
      </c>
      <c r="H73" s="275">
        <v>62612</v>
      </c>
    </row>
    <row r="74" spans="1:8" ht="12.75">
      <c r="A74" s="35"/>
      <c r="B74" s="36"/>
      <c r="C74" s="36"/>
      <c r="D74" s="36"/>
      <c r="E74" s="103" t="s">
        <v>11</v>
      </c>
      <c r="F74" s="263" t="s">
        <v>544</v>
      </c>
      <c r="G74" s="277"/>
      <c r="H74" s="277">
        <v>4646</v>
      </c>
    </row>
    <row r="75" spans="1:8" ht="12.75">
      <c r="A75" s="35"/>
      <c r="B75" s="36"/>
      <c r="C75" s="36"/>
      <c r="D75" s="36"/>
      <c r="E75" s="103" t="s">
        <v>11</v>
      </c>
      <c r="F75" s="593" t="s">
        <v>565</v>
      </c>
      <c r="G75" s="277"/>
      <c r="H75" s="277">
        <v>3000</v>
      </c>
    </row>
    <row r="76" spans="1:8" ht="12.75">
      <c r="A76" s="35"/>
      <c r="B76" s="36"/>
      <c r="C76" s="36"/>
      <c r="D76" s="36"/>
      <c r="E76" s="103"/>
      <c r="F76" s="592"/>
      <c r="G76" s="267"/>
      <c r="H76" s="267"/>
    </row>
    <row r="77" spans="1:8" ht="12.75">
      <c r="A77" s="35"/>
      <c r="B77" s="36"/>
      <c r="C77" s="36"/>
      <c r="D77" s="37" t="s">
        <v>25</v>
      </c>
      <c r="E77" s="41" t="s">
        <v>37</v>
      </c>
      <c r="F77" s="133"/>
      <c r="G77" s="267"/>
      <c r="H77" s="267">
        <f>SUM(H78)</f>
        <v>56024</v>
      </c>
    </row>
    <row r="78" spans="1:8" ht="13.5" thickBot="1">
      <c r="A78" s="46"/>
      <c r="B78" s="47"/>
      <c r="C78" s="47"/>
      <c r="D78" s="47"/>
      <c r="E78" s="625" t="s">
        <v>11</v>
      </c>
      <c r="F78" s="626" t="s">
        <v>626</v>
      </c>
      <c r="G78" s="281"/>
      <c r="H78" s="602">
        <v>56024</v>
      </c>
    </row>
    <row r="79" spans="1:8" s="30" customFormat="1" ht="13.5" thickBot="1">
      <c r="A79" s="44"/>
      <c r="B79" s="33" t="s">
        <v>31</v>
      </c>
      <c r="C79" s="34"/>
      <c r="D79" s="34"/>
      <c r="E79" s="34"/>
      <c r="F79" s="34"/>
      <c r="G79" s="265">
        <f>SUM(G80+G86)</f>
        <v>72622</v>
      </c>
      <c r="H79" s="265">
        <f>SUM(H80+H86)</f>
        <v>73635</v>
      </c>
    </row>
    <row r="80" spans="1:8" ht="12.75">
      <c r="A80" s="178"/>
      <c r="B80" s="179"/>
      <c r="C80" s="176" t="s">
        <v>3</v>
      </c>
      <c r="D80" s="177" t="s">
        <v>4</v>
      </c>
      <c r="E80" s="180"/>
      <c r="F80" s="180"/>
      <c r="G80" s="270">
        <f>SUM(G81+G82+G83)</f>
        <v>72522</v>
      </c>
      <c r="H80" s="270">
        <f>SUM(H81+H82+H83+H84)</f>
        <v>73535</v>
      </c>
    </row>
    <row r="81" spans="1:8" ht="12.75">
      <c r="A81" s="35"/>
      <c r="B81" s="36"/>
      <c r="C81" s="36"/>
      <c r="D81" s="42" t="s">
        <v>18</v>
      </c>
      <c r="E81" s="38" t="s">
        <v>19</v>
      </c>
      <c r="F81" s="38"/>
      <c r="G81" s="267">
        <v>48872</v>
      </c>
      <c r="H81" s="267">
        <v>47837</v>
      </c>
    </row>
    <row r="82" spans="1:8" ht="12.75">
      <c r="A82" s="35"/>
      <c r="B82" s="36"/>
      <c r="C82" s="36"/>
      <c r="D82" s="42" t="s">
        <v>20</v>
      </c>
      <c r="E82" s="38" t="s">
        <v>32</v>
      </c>
      <c r="F82" s="38"/>
      <c r="G82" s="267">
        <v>14573</v>
      </c>
      <c r="H82" s="267">
        <v>13853</v>
      </c>
    </row>
    <row r="83" spans="1:8" ht="12.75">
      <c r="A83" s="35"/>
      <c r="B83" s="36"/>
      <c r="C83" s="36"/>
      <c r="D83" s="42" t="s">
        <v>14</v>
      </c>
      <c r="E83" s="38" t="s">
        <v>5</v>
      </c>
      <c r="F83" s="38"/>
      <c r="G83" s="267">
        <v>9077</v>
      </c>
      <c r="H83" s="267">
        <v>9990</v>
      </c>
    </row>
    <row r="84" spans="1:8" ht="12.75">
      <c r="A84" s="35"/>
      <c r="B84" s="36"/>
      <c r="C84" s="36"/>
      <c r="D84" s="98" t="s">
        <v>746</v>
      </c>
      <c r="E84" s="77" t="s">
        <v>747</v>
      </c>
      <c r="F84" s="38"/>
      <c r="G84" s="267"/>
      <c r="H84" s="267">
        <v>1855</v>
      </c>
    </row>
    <row r="85" spans="1:8" ht="12.75">
      <c r="A85" s="35"/>
      <c r="B85" s="36"/>
      <c r="C85" s="36"/>
      <c r="D85" s="36"/>
      <c r="E85" s="36"/>
      <c r="F85" s="36"/>
      <c r="G85" s="267"/>
      <c r="H85" s="267"/>
    </row>
    <row r="86" spans="1:8" ht="12.75">
      <c r="A86" s="35"/>
      <c r="B86" s="36"/>
      <c r="C86" s="39" t="s">
        <v>7</v>
      </c>
      <c r="D86" s="40" t="s">
        <v>8</v>
      </c>
      <c r="E86" s="41"/>
      <c r="F86" s="41"/>
      <c r="G86" s="268">
        <f>SUM(G87)</f>
        <v>100</v>
      </c>
      <c r="H86" s="268">
        <f>SUM(H87)</f>
        <v>100</v>
      </c>
    </row>
    <row r="87" spans="1:8" s="53" customFormat="1" ht="12.75">
      <c r="A87" s="35"/>
      <c r="B87" s="36"/>
      <c r="C87" s="36"/>
      <c r="D87" s="42" t="s">
        <v>9</v>
      </c>
      <c r="E87" s="38" t="s">
        <v>24</v>
      </c>
      <c r="F87" s="52"/>
      <c r="G87" s="274">
        <f>SUM(G88:G89)</f>
        <v>100</v>
      </c>
      <c r="H87" s="274">
        <f>SUM(H88:H89)</f>
        <v>100</v>
      </c>
    </row>
    <row r="88" spans="1:8" s="53" customFormat="1" ht="12.75">
      <c r="A88" s="35"/>
      <c r="B88" s="36"/>
      <c r="C88" s="36"/>
      <c r="D88" s="42"/>
      <c r="E88" s="549" t="s">
        <v>11</v>
      </c>
      <c r="F88" s="54" t="s">
        <v>505</v>
      </c>
      <c r="G88" s="277">
        <v>100</v>
      </c>
      <c r="H88" s="277">
        <v>100</v>
      </c>
    </row>
    <row r="89" spans="1:8" s="53" customFormat="1" ht="13.5" thickBot="1">
      <c r="A89" s="35"/>
      <c r="B89" s="36"/>
      <c r="C89" s="36"/>
      <c r="D89" s="42"/>
      <c r="E89" s="549"/>
      <c r="F89" s="54"/>
      <c r="G89" s="277"/>
      <c r="H89" s="277"/>
    </row>
    <row r="90" spans="1:8" s="30" customFormat="1" ht="13.5" thickBot="1">
      <c r="A90" s="166"/>
      <c r="B90" s="33" t="s">
        <v>33</v>
      </c>
      <c r="C90" s="34"/>
      <c r="D90" s="34"/>
      <c r="E90" s="34"/>
      <c r="F90" s="34"/>
      <c r="G90" s="265">
        <f>SUM(G91+G137+G155+G158+G165+G170+G188)</f>
        <v>2288951</v>
      </c>
      <c r="H90" s="265">
        <f>SUM(H91+H137+H155+H158+H165+H170+H188)</f>
        <v>1773793</v>
      </c>
    </row>
    <row r="91" spans="1:8" ht="12.75">
      <c r="A91" s="178"/>
      <c r="B91" s="179"/>
      <c r="C91" s="176" t="s">
        <v>3</v>
      </c>
      <c r="D91" s="177" t="s">
        <v>4</v>
      </c>
      <c r="E91" s="180"/>
      <c r="F91" s="180"/>
      <c r="G91" s="270">
        <f>SUM(G92+G94+G96+G99+G113+G115+G132)</f>
        <v>787471</v>
      </c>
      <c r="H91" s="270">
        <f>SUM(H92+H94+H96+H99+H113+H115+H132)</f>
        <v>890906</v>
      </c>
    </row>
    <row r="92" spans="1:8" ht="12.75">
      <c r="A92" s="35"/>
      <c r="B92" s="36"/>
      <c r="C92" s="36"/>
      <c r="D92" s="42" t="s">
        <v>18</v>
      </c>
      <c r="E92" s="38" t="s">
        <v>34</v>
      </c>
      <c r="F92" s="38"/>
      <c r="G92" s="267">
        <v>223249</v>
      </c>
      <c r="H92" s="267">
        <v>231857</v>
      </c>
    </row>
    <row r="93" spans="1:8" ht="12.75">
      <c r="A93" s="35"/>
      <c r="B93" s="36"/>
      <c r="C93" s="36"/>
      <c r="D93" s="42"/>
      <c r="E93" s="600" t="s">
        <v>11</v>
      </c>
      <c r="F93" s="48" t="s">
        <v>663</v>
      </c>
      <c r="G93" s="267"/>
      <c r="H93" s="275">
        <v>12747</v>
      </c>
    </row>
    <row r="94" spans="1:8" ht="12.75">
      <c r="A94" s="35"/>
      <c r="B94" s="36"/>
      <c r="C94" s="36"/>
      <c r="D94" s="42" t="s">
        <v>20</v>
      </c>
      <c r="E94" s="38" t="s">
        <v>21</v>
      </c>
      <c r="F94" s="38"/>
      <c r="G94" s="267">
        <v>68291</v>
      </c>
      <c r="H94" s="267">
        <v>69016</v>
      </c>
    </row>
    <row r="95" spans="1:8" ht="12.75">
      <c r="A95" s="35"/>
      <c r="B95" s="36"/>
      <c r="C95" s="36"/>
      <c r="D95" s="42"/>
      <c r="E95" s="600" t="s">
        <v>11</v>
      </c>
      <c r="F95" s="48" t="s">
        <v>663</v>
      </c>
      <c r="G95" s="267"/>
      <c r="H95" s="275">
        <v>3696</v>
      </c>
    </row>
    <row r="96" spans="1:8" ht="12.75">
      <c r="A96" s="35"/>
      <c r="B96" s="36"/>
      <c r="C96" s="36"/>
      <c r="D96" s="42" t="s">
        <v>14</v>
      </c>
      <c r="E96" s="38" t="s">
        <v>5</v>
      </c>
      <c r="F96" s="41"/>
      <c r="G96" s="267">
        <v>311334</v>
      </c>
      <c r="H96" s="267">
        <v>392658</v>
      </c>
    </row>
    <row r="97" spans="1:8" ht="12.75">
      <c r="A97" s="35"/>
      <c r="B97" s="36"/>
      <c r="C97" s="36"/>
      <c r="D97" s="42"/>
      <c r="E97" s="552" t="s">
        <v>11</v>
      </c>
      <c r="F97" s="48" t="s">
        <v>663</v>
      </c>
      <c r="G97" s="267"/>
      <c r="H97" s="275">
        <v>37357</v>
      </c>
    </row>
    <row r="98" spans="1:8" ht="12.75">
      <c r="A98" s="35"/>
      <c r="B98" s="36"/>
      <c r="C98" s="36"/>
      <c r="D98" s="42"/>
      <c r="E98" s="552" t="s">
        <v>11</v>
      </c>
      <c r="F98" s="48" t="s">
        <v>664</v>
      </c>
      <c r="G98" s="267"/>
      <c r="H98" s="275">
        <v>9069</v>
      </c>
    </row>
    <row r="99" spans="1:8" ht="12.75">
      <c r="A99" s="35"/>
      <c r="B99" s="36"/>
      <c r="C99" s="36"/>
      <c r="D99" s="42" t="s">
        <v>22</v>
      </c>
      <c r="E99" s="41" t="s">
        <v>35</v>
      </c>
      <c r="F99" s="38"/>
      <c r="G99" s="267">
        <f>SUM(G100:G112)</f>
        <v>42787</v>
      </c>
      <c r="H99" s="267">
        <f>SUM(H100:H112)</f>
        <v>50990</v>
      </c>
    </row>
    <row r="100" spans="1:8" ht="12.75">
      <c r="A100" s="35"/>
      <c r="B100" s="36"/>
      <c r="C100" s="36"/>
      <c r="D100" s="36"/>
      <c r="E100" s="45" t="s">
        <v>11</v>
      </c>
      <c r="F100" s="48" t="s">
        <v>478</v>
      </c>
      <c r="G100" s="275">
        <v>20300</v>
      </c>
      <c r="H100" s="275">
        <v>20300</v>
      </c>
    </row>
    <row r="101" spans="1:8" ht="12.75">
      <c r="A101" s="35"/>
      <c r="B101" s="36"/>
      <c r="C101" s="36"/>
      <c r="D101" s="36"/>
      <c r="E101" s="45" t="s">
        <v>11</v>
      </c>
      <c r="F101" s="48" t="s">
        <v>276</v>
      </c>
      <c r="G101" s="275">
        <v>4200</v>
      </c>
      <c r="H101" s="275">
        <v>6548</v>
      </c>
    </row>
    <row r="102" spans="1:8" ht="12.75">
      <c r="A102" s="35"/>
      <c r="B102" s="36"/>
      <c r="C102" s="36"/>
      <c r="D102" s="36"/>
      <c r="E102" s="45" t="s">
        <v>11</v>
      </c>
      <c r="F102" s="48" t="s">
        <v>277</v>
      </c>
      <c r="G102" s="275">
        <v>1045</v>
      </c>
      <c r="H102" s="275">
        <v>1045</v>
      </c>
    </row>
    <row r="103" spans="1:8" ht="12.75">
      <c r="A103" s="35"/>
      <c r="B103" s="36"/>
      <c r="C103" s="36"/>
      <c r="D103" s="36"/>
      <c r="E103" s="45" t="s">
        <v>11</v>
      </c>
      <c r="F103" s="48" t="s">
        <v>278</v>
      </c>
      <c r="G103" s="275">
        <v>8000</v>
      </c>
      <c r="H103" s="275">
        <v>7655</v>
      </c>
    </row>
    <row r="104" spans="1:8" ht="12.75">
      <c r="A104" s="35"/>
      <c r="B104" s="36"/>
      <c r="C104" s="36"/>
      <c r="D104" s="36"/>
      <c r="E104" s="45" t="s">
        <v>11</v>
      </c>
      <c r="F104" s="48" t="s">
        <v>279</v>
      </c>
      <c r="G104" s="275">
        <v>887</v>
      </c>
      <c r="H104" s="275">
        <v>887</v>
      </c>
    </row>
    <row r="105" spans="1:8" ht="12.75">
      <c r="A105" s="35"/>
      <c r="B105" s="36"/>
      <c r="C105" s="36"/>
      <c r="D105" s="36"/>
      <c r="E105" s="45" t="s">
        <v>11</v>
      </c>
      <c r="F105" s="48" t="s">
        <v>479</v>
      </c>
      <c r="G105" s="275">
        <v>5255</v>
      </c>
      <c r="H105" s="275">
        <v>5255</v>
      </c>
    </row>
    <row r="106" spans="1:8" ht="12.75">
      <c r="A106" s="35"/>
      <c r="B106" s="36"/>
      <c r="C106" s="36"/>
      <c r="D106" s="36"/>
      <c r="E106" s="45" t="s">
        <v>11</v>
      </c>
      <c r="F106" s="48" t="s">
        <v>480</v>
      </c>
      <c r="G106" s="275">
        <v>500</v>
      </c>
      <c r="H106" s="275">
        <v>500</v>
      </c>
    </row>
    <row r="107" spans="1:8" ht="12.75">
      <c r="A107" s="35"/>
      <c r="B107" s="36"/>
      <c r="C107" s="36"/>
      <c r="D107" s="36"/>
      <c r="E107" s="45" t="s">
        <v>11</v>
      </c>
      <c r="F107" s="48" t="s">
        <v>481</v>
      </c>
      <c r="G107" s="275">
        <v>800</v>
      </c>
      <c r="H107" s="275">
        <v>0</v>
      </c>
    </row>
    <row r="108" spans="1:8" ht="12.75">
      <c r="A108" s="35"/>
      <c r="B108" s="36"/>
      <c r="C108" s="36"/>
      <c r="D108" s="36"/>
      <c r="E108" s="45" t="s">
        <v>11</v>
      </c>
      <c r="F108" s="48" t="s">
        <v>280</v>
      </c>
      <c r="G108" s="275">
        <v>1500</v>
      </c>
      <c r="H108" s="275">
        <v>0</v>
      </c>
    </row>
    <row r="109" spans="1:8" ht="12.75">
      <c r="A109" s="35"/>
      <c r="B109" s="36"/>
      <c r="C109" s="36"/>
      <c r="D109" s="36"/>
      <c r="E109" s="45" t="s">
        <v>11</v>
      </c>
      <c r="F109" s="48" t="s">
        <v>281</v>
      </c>
      <c r="G109" s="275">
        <v>300</v>
      </c>
      <c r="H109" s="275">
        <v>0</v>
      </c>
    </row>
    <row r="110" spans="1:8" ht="12.75">
      <c r="A110" s="35"/>
      <c r="B110" s="36"/>
      <c r="C110" s="36"/>
      <c r="D110" s="36"/>
      <c r="E110" s="45" t="s">
        <v>11</v>
      </c>
      <c r="F110" s="48" t="s">
        <v>604</v>
      </c>
      <c r="G110" s="275"/>
      <c r="H110" s="275">
        <v>2500</v>
      </c>
    </row>
    <row r="111" spans="1:8" ht="12.75">
      <c r="A111" s="35"/>
      <c r="B111" s="36"/>
      <c r="C111" s="36"/>
      <c r="D111" s="36"/>
      <c r="E111" s="45" t="s">
        <v>11</v>
      </c>
      <c r="F111" s="48" t="s">
        <v>605</v>
      </c>
      <c r="G111" s="275"/>
      <c r="H111" s="275">
        <v>4500</v>
      </c>
    </row>
    <row r="112" spans="1:8" ht="12.75">
      <c r="A112" s="35"/>
      <c r="B112" s="36"/>
      <c r="C112" s="36"/>
      <c r="D112" s="36"/>
      <c r="E112" s="45" t="s">
        <v>11</v>
      </c>
      <c r="F112" s="48" t="s">
        <v>635</v>
      </c>
      <c r="G112" s="267"/>
      <c r="H112" s="275">
        <v>1800</v>
      </c>
    </row>
    <row r="113" spans="1:8" ht="12.75">
      <c r="A113" s="35"/>
      <c r="B113" s="36"/>
      <c r="C113" s="36"/>
      <c r="D113" s="42" t="s">
        <v>172</v>
      </c>
      <c r="E113" s="51" t="s">
        <v>182</v>
      </c>
      <c r="F113" s="48"/>
      <c r="G113" s="267"/>
      <c r="H113" s="267"/>
    </row>
    <row r="114" spans="1:8" ht="13.5" thickBot="1">
      <c r="A114" s="46"/>
      <c r="B114" s="47"/>
      <c r="C114" s="47"/>
      <c r="D114" s="72"/>
      <c r="E114" s="555"/>
      <c r="F114" s="68"/>
      <c r="G114" s="281"/>
      <c r="H114" s="281"/>
    </row>
    <row r="115" spans="1:8" ht="12.75">
      <c r="A115" s="27"/>
      <c r="B115" s="28"/>
      <c r="C115" s="28"/>
      <c r="D115" s="562" t="s">
        <v>175</v>
      </c>
      <c r="E115" s="563" t="s">
        <v>179</v>
      </c>
      <c r="F115" s="563"/>
      <c r="G115" s="276">
        <f>SUM(G116:G131)</f>
        <v>141810</v>
      </c>
      <c r="H115" s="276">
        <f>SUM(H116:H130)</f>
        <v>143785</v>
      </c>
    </row>
    <row r="116" spans="1:8" ht="12.75">
      <c r="A116" s="35"/>
      <c r="B116" s="36"/>
      <c r="C116" s="36"/>
      <c r="D116" s="36"/>
      <c r="E116" s="45" t="s">
        <v>11</v>
      </c>
      <c r="F116" s="48" t="s">
        <v>282</v>
      </c>
      <c r="G116" s="275">
        <v>1500</v>
      </c>
      <c r="H116" s="275">
        <v>1500</v>
      </c>
    </row>
    <row r="117" spans="1:8" ht="12.75">
      <c r="A117" s="35"/>
      <c r="B117" s="36"/>
      <c r="C117" s="36"/>
      <c r="D117" s="36"/>
      <c r="E117" s="45" t="s">
        <v>11</v>
      </c>
      <c r="F117" s="579" t="s">
        <v>284</v>
      </c>
      <c r="G117" s="275">
        <v>100</v>
      </c>
      <c r="H117" s="275">
        <v>100</v>
      </c>
    </row>
    <row r="118" spans="1:8" ht="12.75">
      <c r="A118" s="35"/>
      <c r="B118" s="36"/>
      <c r="C118" s="36"/>
      <c r="D118" s="36"/>
      <c r="E118" s="45" t="s">
        <v>11</v>
      </c>
      <c r="F118" s="579" t="s">
        <v>283</v>
      </c>
      <c r="G118" s="275">
        <v>2806</v>
      </c>
      <c r="H118" s="275">
        <v>2902</v>
      </c>
    </row>
    <row r="119" spans="1:8" ht="12.75">
      <c r="A119" s="35"/>
      <c r="B119" s="36"/>
      <c r="C119" s="36"/>
      <c r="D119" s="36"/>
      <c r="E119" s="45" t="s">
        <v>11</v>
      </c>
      <c r="F119" s="48" t="s">
        <v>285</v>
      </c>
      <c r="G119" s="275">
        <v>1785</v>
      </c>
      <c r="H119" s="275">
        <v>1785</v>
      </c>
    </row>
    <row r="120" spans="1:8" ht="25.5">
      <c r="A120" s="35"/>
      <c r="B120" s="36"/>
      <c r="C120" s="36"/>
      <c r="D120" s="36"/>
      <c r="E120" s="45" t="s">
        <v>11</v>
      </c>
      <c r="F120" s="579" t="s">
        <v>292</v>
      </c>
      <c r="G120" s="275">
        <v>264</v>
      </c>
      <c r="H120" s="275">
        <v>264</v>
      </c>
    </row>
    <row r="121" spans="1:8" ht="12.75">
      <c r="A121" s="35"/>
      <c r="B121" s="36"/>
      <c r="C121" s="36"/>
      <c r="D121" s="36"/>
      <c r="E121" s="45" t="s">
        <v>11</v>
      </c>
      <c r="F121" s="48" t="s">
        <v>286</v>
      </c>
      <c r="G121" s="275">
        <v>2957</v>
      </c>
      <c r="H121" s="275">
        <v>2957</v>
      </c>
    </row>
    <row r="122" spans="1:8" ht="12.75">
      <c r="A122" s="35"/>
      <c r="B122" s="36"/>
      <c r="C122" s="36"/>
      <c r="D122" s="36"/>
      <c r="E122" s="45" t="s">
        <v>11</v>
      </c>
      <c r="F122" s="48" t="s">
        <v>287</v>
      </c>
      <c r="G122" s="275">
        <v>118136</v>
      </c>
      <c r="H122" s="275">
        <v>118295</v>
      </c>
    </row>
    <row r="123" spans="1:8" ht="12.75">
      <c r="A123" s="35"/>
      <c r="B123" s="36"/>
      <c r="C123" s="36"/>
      <c r="D123" s="36"/>
      <c r="E123" s="45" t="s">
        <v>11</v>
      </c>
      <c r="F123" s="48" t="s">
        <v>288</v>
      </c>
      <c r="G123" s="275">
        <v>10291</v>
      </c>
      <c r="H123" s="275">
        <v>10291</v>
      </c>
    </row>
    <row r="124" spans="1:8" ht="12.75">
      <c r="A124" s="35"/>
      <c r="B124" s="36"/>
      <c r="C124" s="36"/>
      <c r="D124" s="36"/>
      <c r="E124" s="45" t="s">
        <v>11</v>
      </c>
      <c r="F124" s="48" t="s">
        <v>289</v>
      </c>
      <c r="G124" s="275">
        <v>2823</v>
      </c>
      <c r="H124" s="275">
        <v>2823</v>
      </c>
    </row>
    <row r="125" spans="1:8" ht="12.75">
      <c r="A125" s="35"/>
      <c r="B125" s="36"/>
      <c r="C125" s="36"/>
      <c r="D125" s="36"/>
      <c r="E125" s="45" t="s">
        <v>11</v>
      </c>
      <c r="F125" s="48" t="s">
        <v>606</v>
      </c>
      <c r="G125" s="275"/>
      <c r="H125" s="275">
        <v>1430</v>
      </c>
    </row>
    <row r="126" spans="1:8" ht="12.75">
      <c r="A126" s="35"/>
      <c r="B126" s="36"/>
      <c r="C126" s="36"/>
      <c r="D126" s="36"/>
      <c r="E126" s="45" t="s">
        <v>11</v>
      </c>
      <c r="F126" s="54" t="s">
        <v>290</v>
      </c>
      <c r="G126" s="275">
        <v>1000</v>
      </c>
      <c r="H126" s="275">
        <v>1000</v>
      </c>
    </row>
    <row r="127" spans="1:8" ht="12.75">
      <c r="A127" s="35"/>
      <c r="B127" s="36"/>
      <c r="C127" s="36"/>
      <c r="D127" s="36"/>
      <c r="E127" s="45" t="s">
        <v>11</v>
      </c>
      <c r="F127" s="54" t="s">
        <v>291</v>
      </c>
      <c r="G127" s="275">
        <v>148</v>
      </c>
      <c r="H127" s="275">
        <v>148</v>
      </c>
    </row>
    <row r="128" spans="1:8" ht="12.75">
      <c r="A128" s="35"/>
      <c r="B128" s="36"/>
      <c r="C128" s="36"/>
      <c r="D128" s="36"/>
      <c r="E128" s="45" t="s">
        <v>11</v>
      </c>
      <c r="F128" s="54" t="s">
        <v>695</v>
      </c>
      <c r="G128" s="277"/>
      <c r="H128" s="277">
        <v>90</v>
      </c>
    </row>
    <row r="129" spans="1:8" ht="12.75">
      <c r="A129" s="35"/>
      <c r="B129" s="36"/>
      <c r="C129" s="36"/>
      <c r="D129" s="36"/>
      <c r="E129" s="45" t="s">
        <v>11</v>
      </c>
      <c r="F129" s="54" t="s">
        <v>696</v>
      </c>
      <c r="G129" s="277"/>
      <c r="H129" s="277">
        <v>100</v>
      </c>
    </row>
    <row r="130" spans="1:8" ht="12.75">
      <c r="A130" s="35"/>
      <c r="B130" s="36"/>
      <c r="C130" s="36"/>
      <c r="D130" s="36"/>
      <c r="E130" s="45" t="s">
        <v>11</v>
      </c>
      <c r="F130" s="54" t="s">
        <v>697</v>
      </c>
      <c r="G130" s="277"/>
      <c r="H130" s="277">
        <v>100</v>
      </c>
    </row>
    <row r="131" spans="1:8" ht="12.75">
      <c r="A131" s="35"/>
      <c r="B131" s="36"/>
      <c r="C131" s="36"/>
      <c r="D131" s="36"/>
      <c r="E131" s="45"/>
      <c r="F131" s="54"/>
      <c r="G131" s="277"/>
      <c r="H131" s="277"/>
    </row>
    <row r="132" spans="1:8" ht="12.75">
      <c r="A132" s="35"/>
      <c r="B132" s="36"/>
      <c r="C132" s="36"/>
      <c r="D132" s="98" t="s">
        <v>746</v>
      </c>
      <c r="E132" s="78" t="s">
        <v>747</v>
      </c>
      <c r="F132" s="78"/>
      <c r="G132" s="295">
        <f>SUM(G133:G135)</f>
        <v>0</v>
      </c>
      <c r="H132" s="295">
        <f>SUM(H133:H135)</f>
        <v>2600</v>
      </c>
    </row>
    <row r="133" spans="1:8" ht="12.75">
      <c r="A133" s="35"/>
      <c r="B133" s="36"/>
      <c r="C133" s="36"/>
      <c r="D133" s="36"/>
      <c r="E133" s="45" t="s">
        <v>11</v>
      </c>
      <c r="F133" s="48" t="s">
        <v>481</v>
      </c>
      <c r="G133" s="275"/>
      <c r="H133" s="275">
        <v>800</v>
      </c>
    </row>
    <row r="134" spans="1:8" ht="12.75">
      <c r="A134" s="35"/>
      <c r="B134" s="36"/>
      <c r="C134" s="36"/>
      <c r="D134" s="36"/>
      <c r="E134" s="45" t="s">
        <v>11</v>
      </c>
      <c r="F134" s="48" t="s">
        <v>280</v>
      </c>
      <c r="G134" s="275"/>
      <c r="H134" s="275">
        <v>1500</v>
      </c>
    </row>
    <row r="135" spans="1:8" ht="12.75">
      <c r="A135" s="35"/>
      <c r="B135" s="36"/>
      <c r="C135" s="36"/>
      <c r="D135" s="36"/>
      <c r="E135" s="45" t="s">
        <v>11</v>
      </c>
      <c r="F135" s="48" t="s">
        <v>281</v>
      </c>
      <c r="G135" s="275"/>
      <c r="H135" s="275">
        <v>300</v>
      </c>
    </row>
    <row r="136" spans="1:8" ht="12.75">
      <c r="A136" s="35"/>
      <c r="B136" s="36"/>
      <c r="C136" s="36"/>
      <c r="D136" s="36"/>
      <c r="E136" s="45"/>
      <c r="F136" s="59"/>
      <c r="G136" s="594"/>
      <c r="H136" s="594"/>
    </row>
    <row r="137" spans="1:8" ht="12.75">
      <c r="A137" s="35"/>
      <c r="B137" s="36"/>
      <c r="C137" s="39" t="s">
        <v>7</v>
      </c>
      <c r="D137" s="58" t="s">
        <v>8</v>
      </c>
      <c r="E137" s="41"/>
      <c r="F137" s="41"/>
      <c r="G137" s="266">
        <f>SUM(G138+G148+G150)</f>
        <v>7019</v>
      </c>
      <c r="H137" s="266">
        <f>SUM(H138+H148+H150)</f>
        <v>29264</v>
      </c>
    </row>
    <row r="138" spans="1:8" ht="12.75">
      <c r="A138" s="35"/>
      <c r="B138" s="36"/>
      <c r="C138" s="36"/>
      <c r="D138" s="42" t="s">
        <v>9</v>
      </c>
      <c r="E138" s="38" t="s">
        <v>24</v>
      </c>
      <c r="F138" s="38"/>
      <c r="G138" s="267">
        <f>SUM(G139:G142)</f>
        <v>7019</v>
      </c>
      <c r="H138" s="267">
        <f>SUM(H139:H147)</f>
        <v>20226</v>
      </c>
    </row>
    <row r="139" spans="1:8" ht="12.75">
      <c r="A139" s="35"/>
      <c r="B139" s="36"/>
      <c r="C139" s="36"/>
      <c r="D139" s="36"/>
      <c r="E139" s="45" t="s">
        <v>11</v>
      </c>
      <c r="F139" s="84" t="s">
        <v>299</v>
      </c>
      <c r="G139" s="275">
        <v>3700</v>
      </c>
      <c r="H139" s="275">
        <v>2813</v>
      </c>
    </row>
    <row r="140" spans="1:8" ht="12.75">
      <c r="A140" s="35"/>
      <c r="B140" s="36"/>
      <c r="C140" s="36"/>
      <c r="D140" s="36"/>
      <c r="E140" s="45" t="s">
        <v>11</v>
      </c>
      <c r="F140" s="84" t="s">
        <v>528</v>
      </c>
      <c r="G140" s="275">
        <v>150</v>
      </c>
      <c r="H140" s="275">
        <v>375</v>
      </c>
    </row>
    <row r="141" spans="1:8" ht="12.75">
      <c r="A141" s="35"/>
      <c r="B141" s="36"/>
      <c r="C141" s="36"/>
      <c r="D141" s="36"/>
      <c r="E141" s="45" t="s">
        <v>11</v>
      </c>
      <c r="F141" s="84" t="s">
        <v>482</v>
      </c>
      <c r="G141" s="275">
        <v>169</v>
      </c>
      <c r="H141" s="275">
        <v>169</v>
      </c>
    </row>
    <row r="142" spans="1:8" ht="12.75">
      <c r="A142" s="35"/>
      <c r="B142" s="36"/>
      <c r="C142" s="36"/>
      <c r="D142" s="36"/>
      <c r="E142" s="45" t="s">
        <v>11</v>
      </c>
      <c r="F142" s="84" t="s">
        <v>510</v>
      </c>
      <c r="G142" s="275">
        <v>3000</v>
      </c>
      <c r="H142" s="275">
        <v>3662</v>
      </c>
    </row>
    <row r="143" spans="1:8" ht="12.75">
      <c r="A143" s="35"/>
      <c r="B143" s="36"/>
      <c r="C143" s="36"/>
      <c r="D143" s="36"/>
      <c r="E143" s="45" t="s">
        <v>11</v>
      </c>
      <c r="F143" s="238" t="s">
        <v>566</v>
      </c>
      <c r="G143" s="275"/>
      <c r="H143" s="275">
        <v>2788</v>
      </c>
    </row>
    <row r="144" spans="1:8" ht="12.75">
      <c r="A144" s="35"/>
      <c r="B144" s="36"/>
      <c r="C144" s="36"/>
      <c r="D144" s="36"/>
      <c r="E144" s="45" t="s">
        <v>11</v>
      </c>
      <c r="F144" s="238" t="s">
        <v>607</v>
      </c>
      <c r="G144" s="275"/>
      <c r="H144" s="275">
        <v>200</v>
      </c>
    </row>
    <row r="145" spans="1:8" ht="12.75">
      <c r="A145" s="35"/>
      <c r="B145" s="36"/>
      <c r="C145" s="36"/>
      <c r="D145" s="36"/>
      <c r="E145" s="45" t="s">
        <v>11</v>
      </c>
      <c r="F145" s="48" t="s">
        <v>670</v>
      </c>
      <c r="G145" s="275"/>
      <c r="H145" s="275">
        <v>4220</v>
      </c>
    </row>
    <row r="146" spans="1:8" ht="12.75">
      <c r="A146" s="35"/>
      <c r="B146" s="36"/>
      <c r="C146" s="36"/>
      <c r="D146" s="36"/>
      <c r="E146" s="45" t="s">
        <v>11</v>
      </c>
      <c r="F146" s="238" t="s">
        <v>669</v>
      </c>
      <c r="G146" s="275"/>
      <c r="H146" s="275">
        <v>250</v>
      </c>
    </row>
    <row r="147" spans="1:8" ht="12.75">
      <c r="A147" s="35"/>
      <c r="B147" s="36"/>
      <c r="C147" s="36"/>
      <c r="D147" s="36"/>
      <c r="E147" s="45" t="s">
        <v>11</v>
      </c>
      <c r="F147" s="256" t="s">
        <v>648</v>
      </c>
      <c r="G147" s="267"/>
      <c r="H147" s="275">
        <v>5749</v>
      </c>
    </row>
    <row r="148" spans="1:8" ht="12.75">
      <c r="A148" s="35"/>
      <c r="B148" s="36"/>
      <c r="C148" s="36"/>
      <c r="D148" s="42" t="s">
        <v>12</v>
      </c>
      <c r="E148" s="41" t="s">
        <v>36</v>
      </c>
      <c r="F148" s="41"/>
      <c r="G148" s="267">
        <v>0</v>
      </c>
      <c r="H148" s="267">
        <v>0</v>
      </c>
    </row>
    <row r="149" spans="1:8" ht="12.75">
      <c r="A149" s="35"/>
      <c r="B149" s="36"/>
      <c r="C149" s="36"/>
      <c r="D149" s="36"/>
      <c r="E149" s="36"/>
      <c r="F149" s="36"/>
      <c r="G149" s="267"/>
      <c r="H149" s="267"/>
    </row>
    <row r="150" spans="1:8" ht="12.75">
      <c r="A150" s="35"/>
      <c r="B150" s="36"/>
      <c r="C150" s="36"/>
      <c r="D150" s="37" t="s">
        <v>25</v>
      </c>
      <c r="E150" s="41" t="s">
        <v>37</v>
      </c>
      <c r="F150" s="41"/>
      <c r="G150" s="267">
        <v>0</v>
      </c>
      <c r="H150" s="267">
        <f>SUM(H151:H153)</f>
        <v>9038</v>
      </c>
    </row>
    <row r="151" spans="1:8" ht="12.75">
      <c r="A151" s="35"/>
      <c r="B151" s="36"/>
      <c r="C151" s="36"/>
      <c r="D151" s="36"/>
      <c r="E151" s="558" t="s">
        <v>11</v>
      </c>
      <c r="F151" s="48" t="s">
        <v>590</v>
      </c>
      <c r="G151" s="267"/>
      <c r="H151" s="275">
        <v>268</v>
      </c>
    </row>
    <row r="152" spans="1:8" ht="12.75">
      <c r="A152" s="35"/>
      <c r="B152" s="36"/>
      <c r="C152" s="36"/>
      <c r="D152" s="36"/>
      <c r="E152" s="601" t="s">
        <v>11</v>
      </c>
      <c r="F152" s="48" t="s">
        <v>608</v>
      </c>
      <c r="G152" s="267"/>
      <c r="H152" s="275">
        <v>2300</v>
      </c>
    </row>
    <row r="153" spans="1:8" ht="13.5" thickBot="1">
      <c r="A153" s="46"/>
      <c r="B153" s="47"/>
      <c r="C153" s="47"/>
      <c r="D153" s="47"/>
      <c r="E153" s="168" t="s">
        <v>11</v>
      </c>
      <c r="F153" s="68" t="s">
        <v>668</v>
      </c>
      <c r="G153" s="281"/>
      <c r="H153" s="602">
        <v>6470</v>
      </c>
    </row>
    <row r="154" spans="1:8" ht="12.75">
      <c r="A154" s="27"/>
      <c r="B154" s="28"/>
      <c r="C154" s="28"/>
      <c r="D154" s="28"/>
      <c r="E154" s="568"/>
      <c r="F154" s="569"/>
      <c r="G154" s="273"/>
      <c r="H154" s="273"/>
    </row>
    <row r="155" spans="1:8" ht="12.75">
      <c r="A155" s="35"/>
      <c r="B155" s="36"/>
      <c r="C155" s="39" t="s">
        <v>38</v>
      </c>
      <c r="D155" s="58" t="s">
        <v>39</v>
      </c>
      <c r="E155" s="41"/>
      <c r="F155" s="41"/>
      <c r="G155" s="266">
        <f>SUM(G156)</f>
        <v>62000</v>
      </c>
      <c r="H155" s="266">
        <f>SUM(H156)</f>
        <v>62000</v>
      </c>
    </row>
    <row r="156" spans="1:8" ht="12.75">
      <c r="A156" s="35"/>
      <c r="B156" s="36"/>
      <c r="C156" s="39"/>
      <c r="D156" s="98" t="s">
        <v>309</v>
      </c>
      <c r="E156" s="38" t="s">
        <v>310</v>
      </c>
      <c r="F156" s="257"/>
      <c r="G156" s="293">
        <v>62000</v>
      </c>
      <c r="H156" s="293">
        <v>62000</v>
      </c>
    </row>
    <row r="157" spans="1:8" ht="12.75">
      <c r="A157" s="35"/>
      <c r="B157" s="36"/>
      <c r="C157" s="36"/>
      <c r="D157" s="42"/>
      <c r="E157" s="36"/>
      <c r="F157" s="36"/>
      <c r="G157" s="267"/>
      <c r="H157" s="267"/>
    </row>
    <row r="158" spans="1:8" ht="12.75">
      <c r="A158" s="35"/>
      <c r="B158" s="36"/>
      <c r="C158" s="39" t="s">
        <v>26</v>
      </c>
      <c r="D158" s="58" t="s">
        <v>27</v>
      </c>
      <c r="E158" s="41"/>
      <c r="F158" s="41"/>
      <c r="G158" s="268">
        <f>SUM(G159+G161)</f>
        <v>6500</v>
      </c>
      <c r="H158" s="268">
        <f>SUM(H159+H161)</f>
        <v>21500</v>
      </c>
    </row>
    <row r="159" spans="1:8" ht="12.75">
      <c r="A159" s="35"/>
      <c r="B159" s="36"/>
      <c r="C159" s="36"/>
      <c r="D159" s="42" t="s">
        <v>40</v>
      </c>
      <c r="E159" s="38" t="s">
        <v>41</v>
      </c>
      <c r="F159" s="38"/>
      <c r="G159" s="267"/>
      <c r="H159" s="267"/>
    </row>
    <row r="160" spans="1:8" ht="12.75">
      <c r="A160" s="35"/>
      <c r="B160" s="36"/>
      <c r="C160" s="36"/>
      <c r="D160" s="36"/>
      <c r="E160" s="36"/>
      <c r="F160" s="36"/>
      <c r="G160" s="267"/>
      <c r="H160" s="267"/>
    </row>
    <row r="161" spans="1:8" ht="12.75">
      <c r="A161" s="35"/>
      <c r="B161" s="36"/>
      <c r="C161" s="36"/>
      <c r="D161" s="42" t="s">
        <v>28</v>
      </c>
      <c r="E161" s="41" t="s">
        <v>29</v>
      </c>
      <c r="F161" s="41"/>
      <c r="G161" s="267">
        <f>SUM(G162)</f>
        <v>6500</v>
      </c>
      <c r="H161" s="267">
        <f>SUM(H162:H163)</f>
        <v>21500</v>
      </c>
    </row>
    <row r="162" spans="1:8" ht="12.75">
      <c r="A162" s="35"/>
      <c r="B162" s="36"/>
      <c r="C162" s="36"/>
      <c r="D162" s="36"/>
      <c r="E162" s="45" t="s">
        <v>11</v>
      </c>
      <c r="F162" s="256" t="s">
        <v>187</v>
      </c>
      <c r="G162" s="275">
        <v>6500</v>
      </c>
      <c r="H162" s="275">
        <v>6500</v>
      </c>
    </row>
    <row r="163" spans="1:8" ht="12.75">
      <c r="A163" s="35"/>
      <c r="B163" s="36"/>
      <c r="C163" s="36"/>
      <c r="D163" s="36"/>
      <c r="E163" s="45" t="s">
        <v>11</v>
      </c>
      <c r="F163" s="256" t="s">
        <v>637</v>
      </c>
      <c r="G163" s="594"/>
      <c r="H163" s="594">
        <v>15000</v>
      </c>
    </row>
    <row r="164" spans="1:8" ht="12.75">
      <c r="A164" s="35"/>
      <c r="B164" s="36"/>
      <c r="C164" s="36"/>
      <c r="D164" s="36"/>
      <c r="E164" s="36"/>
      <c r="F164" s="36"/>
      <c r="G164" s="295"/>
      <c r="H164" s="295"/>
    </row>
    <row r="165" spans="1:8" ht="12.75">
      <c r="A165" s="35"/>
      <c r="B165" s="36"/>
      <c r="C165" s="39" t="s">
        <v>42</v>
      </c>
      <c r="D165" s="58" t="s">
        <v>43</v>
      </c>
      <c r="E165" s="41"/>
      <c r="F165" s="41"/>
      <c r="G165" s="268">
        <f>SUM(G166:G168)</f>
        <v>166125</v>
      </c>
      <c r="H165" s="268">
        <f>SUM(H166:H168)</f>
        <v>166125</v>
      </c>
    </row>
    <row r="166" spans="1:8" ht="12.75">
      <c r="A166" s="35"/>
      <c r="B166" s="36"/>
      <c r="C166" s="36"/>
      <c r="D166" s="42" t="s">
        <v>44</v>
      </c>
      <c r="E166" s="38" t="s">
        <v>217</v>
      </c>
      <c r="F166" s="38"/>
      <c r="G166" s="267">
        <v>37564</v>
      </c>
      <c r="H166" s="267">
        <v>37564</v>
      </c>
    </row>
    <row r="167" spans="1:8" ht="12.75">
      <c r="A167" s="35"/>
      <c r="B167" s="36"/>
      <c r="C167" s="36"/>
      <c r="D167" s="42" t="s">
        <v>45</v>
      </c>
      <c r="E167" s="38" t="s">
        <v>218</v>
      </c>
      <c r="F167" s="38"/>
      <c r="G167" s="267">
        <v>83103</v>
      </c>
      <c r="H167" s="267">
        <v>83103</v>
      </c>
    </row>
    <row r="168" spans="1:8" ht="12.75">
      <c r="A168" s="35"/>
      <c r="B168" s="36"/>
      <c r="C168" s="36"/>
      <c r="D168" s="42" t="s">
        <v>293</v>
      </c>
      <c r="E168" s="38" t="s">
        <v>294</v>
      </c>
      <c r="F168" s="257"/>
      <c r="G168" s="267">
        <v>45458</v>
      </c>
      <c r="H168" s="267">
        <v>45458</v>
      </c>
    </row>
    <row r="169" spans="1:8" ht="12.75">
      <c r="A169" s="35"/>
      <c r="B169" s="36"/>
      <c r="C169" s="36"/>
      <c r="D169" s="36"/>
      <c r="E169" s="36"/>
      <c r="F169" s="167"/>
      <c r="G169" s="267"/>
      <c r="H169" s="267"/>
    </row>
    <row r="170" spans="1:8" ht="12.75">
      <c r="A170" s="35"/>
      <c r="B170" s="36"/>
      <c r="C170" s="39" t="s">
        <v>46</v>
      </c>
      <c r="D170" s="58" t="s">
        <v>47</v>
      </c>
      <c r="E170" s="40"/>
      <c r="F170" s="40"/>
      <c r="G170" s="266">
        <f>SUM(G171,G180)</f>
        <v>1229836</v>
      </c>
      <c r="H170" s="266">
        <f>SUM(H180+H171)</f>
        <v>589162</v>
      </c>
    </row>
    <row r="171" spans="1:8" ht="12.75">
      <c r="A171" s="35"/>
      <c r="B171" s="36"/>
      <c r="C171" s="39"/>
      <c r="D171" s="253" t="s">
        <v>303</v>
      </c>
      <c r="E171" s="258" t="s">
        <v>265</v>
      </c>
      <c r="F171" s="40"/>
      <c r="G171" s="266">
        <f>SUM(G172:G177)</f>
        <v>470559</v>
      </c>
      <c r="H171" s="266">
        <f>SUM(H172:H178)</f>
        <v>5914</v>
      </c>
    </row>
    <row r="172" spans="1:8" s="100" customFormat="1" ht="12.75">
      <c r="A172" s="96"/>
      <c r="B172" s="97"/>
      <c r="C172" s="97"/>
      <c r="D172" s="97"/>
      <c r="E172" s="124">
        <v>1</v>
      </c>
      <c r="F172" s="77" t="s">
        <v>184</v>
      </c>
      <c r="G172" s="272">
        <v>0</v>
      </c>
      <c r="H172" s="272">
        <v>0</v>
      </c>
    </row>
    <row r="173" spans="1:8" s="100" customFormat="1" ht="12.75">
      <c r="A173" s="96"/>
      <c r="B173" s="97"/>
      <c r="C173" s="97"/>
      <c r="D173" s="97"/>
      <c r="E173" s="124">
        <v>2</v>
      </c>
      <c r="F173" s="77" t="s">
        <v>420</v>
      </c>
      <c r="G173" s="272">
        <v>16000</v>
      </c>
      <c r="H173" s="272">
        <v>0</v>
      </c>
    </row>
    <row r="174" spans="1:8" s="100" customFormat="1" ht="12.75">
      <c r="A174" s="96"/>
      <c r="B174" s="97"/>
      <c r="C174" s="97"/>
      <c r="D174" s="97"/>
      <c r="E174" s="124">
        <v>3</v>
      </c>
      <c r="F174" s="77" t="s">
        <v>264</v>
      </c>
      <c r="G174" s="272">
        <v>432129</v>
      </c>
      <c r="H174" s="272">
        <v>504</v>
      </c>
    </row>
    <row r="175" spans="1:8" s="100" customFormat="1" ht="12.75">
      <c r="A175" s="96"/>
      <c r="B175" s="97"/>
      <c r="C175" s="97"/>
      <c r="D175" s="97"/>
      <c r="E175" s="124">
        <v>4</v>
      </c>
      <c r="F175" s="77" t="s">
        <v>488</v>
      </c>
      <c r="G175" s="272">
        <v>5000</v>
      </c>
      <c r="H175" s="272">
        <v>2980</v>
      </c>
    </row>
    <row r="176" spans="1:8" s="100" customFormat="1" ht="12.75">
      <c r="A176" s="96"/>
      <c r="B176" s="97"/>
      <c r="C176" s="97"/>
      <c r="D176" s="97"/>
      <c r="E176" s="124">
        <v>5</v>
      </c>
      <c r="F176" s="77" t="s">
        <v>489</v>
      </c>
      <c r="G176" s="272">
        <v>15000</v>
      </c>
      <c r="H176" s="272">
        <v>0</v>
      </c>
    </row>
    <row r="177" spans="1:8" s="100" customFormat="1" ht="12.75">
      <c r="A177" s="96"/>
      <c r="B177" s="97"/>
      <c r="C177" s="97"/>
      <c r="D177" s="97"/>
      <c r="E177" s="124">
        <v>6</v>
      </c>
      <c r="F177" s="77" t="s">
        <v>188</v>
      </c>
      <c r="G177" s="272">
        <v>2430</v>
      </c>
      <c r="H177" s="272">
        <v>2430</v>
      </c>
    </row>
    <row r="178" spans="1:8" s="100" customFormat="1" ht="12.75">
      <c r="A178" s="96"/>
      <c r="B178" s="97"/>
      <c r="C178" s="97"/>
      <c r="D178" s="97"/>
      <c r="E178" s="108" t="s">
        <v>48</v>
      </c>
      <c r="F178" s="261" t="s">
        <v>586</v>
      </c>
      <c r="G178" s="272"/>
      <c r="H178" s="272">
        <v>0</v>
      </c>
    </row>
    <row r="179" spans="1:8" s="100" customFormat="1" ht="12.75">
      <c r="A179" s="96"/>
      <c r="B179" s="97"/>
      <c r="C179" s="97"/>
      <c r="D179" s="97"/>
      <c r="E179" s="108"/>
      <c r="F179" s="160"/>
      <c r="G179" s="272"/>
      <c r="H179" s="272"/>
    </row>
    <row r="180" spans="1:8" s="100" customFormat="1" ht="12.75">
      <c r="A180" s="96"/>
      <c r="B180" s="97"/>
      <c r="C180" s="97"/>
      <c r="D180" s="254" t="s">
        <v>304</v>
      </c>
      <c r="E180" s="259" t="s">
        <v>266</v>
      </c>
      <c r="F180" s="260"/>
      <c r="G180" s="268">
        <f>SUM(G181:G183)</f>
        <v>759277</v>
      </c>
      <c r="H180" s="268">
        <f>SUM(H181:H186)</f>
        <v>583248</v>
      </c>
    </row>
    <row r="181" spans="1:8" s="100" customFormat="1" ht="12.75">
      <c r="A181" s="96"/>
      <c r="B181" s="97"/>
      <c r="C181" s="97"/>
      <c r="D181" s="97"/>
      <c r="E181" s="108">
        <v>1</v>
      </c>
      <c r="F181" s="261" t="s">
        <v>267</v>
      </c>
      <c r="G181" s="272">
        <v>724515</v>
      </c>
      <c r="H181" s="272">
        <v>577042</v>
      </c>
    </row>
    <row r="182" spans="1:8" s="100" customFormat="1" ht="12.75">
      <c r="A182" s="96"/>
      <c r="B182" s="97"/>
      <c r="C182" s="97"/>
      <c r="D182" s="97"/>
      <c r="E182" s="108">
        <v>2</v>
      </c>
      <c r="F182" s="261" t="s">
        <v>300</v>
      </c>
      <c r="G182" s="272">
        <v>1000</v>
      </c>
      <c r="H182" s="272">
        <v>621</v>
      </c>
    </row>
    <row r="183" spans="1:8" s="100" customFormat="1" ht="12.75">
      <c r="A183" s="96"/>
      <c r="B183" s="97"/>
      <c r="C183" s="97"/>
      <c r="D183" s="97"/>
      <c r="E183" s="124">
        <v>3</v>
      </c>
      <c r="F183" s="255" t="s">
        <v>518</v>
      </c>
      <c r="G183" s="272">
        <v>33762</v>
      </c>
      <c r="H183" s="272">
        <v>0</v>
      </c>
    </row>
    <row r="184" spans="1:8" s="100" customFormat="1" ht="12.75">
      <c r="A184" s="96"/>
      <c r="B184" s="97"/>
      <c r="C184" s="97"/>
      <c r="D184" s="97"/>
      <c r="E184" s="124">
        <v>4</v>
      </c>
      <c r="F184" s="255" t="s">
        <v>545</v>
      </c>
      <c r="G184" s="272"/>
      <c r="H184" s="272">
        <v>0</v>
      </c>
    </row>
    <row r="185" spans="1:8" s="100" customFormat="1" ht="12.75">
      <c r="A185" s="96"/>
      <c r="B185" s="97"/>
      <c r="C185" s="97"/>
      <c r="D185" s="97"/>
      <c r="E185" s="124">
        <v>5</v>
      </c>
      <c r="F185" s="255" t="s">
        <v>567</v>
      </c>
      <c r="G185" s="272"/>
      <c r="H185" s="272">
        <v>2400</v>
      </c>
    </row>
    <row r="186" spans="1:8" s="100" customFormat="1" ht="12.75">
      <c r="A186" s="96"/>
      <c r="B186" s="97"/>
      <c r="C186" s="97"/>
      <c r="D186" s="97"/>
      <c r="E186" s="124">
        <v>6</v>
      </c>
      <c r="F186" s="255" t="s">
        <v>698</v>
      </c>
      <c r="G186" s="272"/>
      <c r="H186" s="272">
        <v>3185</v>
      </c>
    </row>
    <row r="187" spans="1:8" ht="12.75">
      <c r="A187" s="35"/>
      <c r="B187" s="36"/>
      <c r="C187" s="36"/>
      <c r="D187" s="97"/>
      <c r="E187" s="97"/>
      <c r="F187" s="97"/>
      <c r="G187" s="267"/>
      <c r="H187" s="267"/>
    </row>
    <row r="188" spans="1:8" ht="12.75">
      <c r="A188" s="35"/>
      <c r="B188" s="36"/>
      <c r="C188" s="583" t="s">
        <v>48</v>
      </c>
      <c r="D188" s="40" t="s">
        <v>49</v>
      </c>
      <c r="E188" s="40"/>
      <c r="F188" s="40"/>
      <c r="G188" s="268">
        <v>30000</v>
      </c>
      <c r="H188" s="268">
        <v>14836</v>
      </c>
    </row>
    <row r="189" spans="1:8" ht="13.5" thickBot="1">
      <c r="A189" s="46"/>
      <c r="B189" s="47"/>
      <c r="C189" s="570"/>
      <c r="D189" s="135"/>
      <c r="E189" s="135"/>
      <c r="F189" s="135"/>
      <c r="G189" s="582"/>
      <c r="H189" s="582"/>
    </row>
    <row r="190" spans="1:8" s="30" customFormat="1" ht="13.5" thickBot="1">
      <c r="A190" s="44"/>
      <c r="B190" s="33" t="s">
        <v>50</v>
      </c>
      <c r="C190" s="34"/>
      <c r="D190" s="34"/>
      <c r="E190" s="34"/>
      <c r="F190" s="34"/>
      <c r="G190" s="265">
        <f>SUM(G192+G205)</f>
        <v>2573</v>
      </c>
      <c r="H190" s="265">
        <f>SUM(H192+H205)</f>
        <v>3458</v>
      </c>
    </row>
    <row r="191" spans="1:8" s="30" customFormat="1" ht="12.75">
      <c r="A191" s="178"/>
      <c r="B191" s="179"/>
      <c r="C191" s="179"/>
      <c r="D191" s="179"/>
      <c r="E191" s="179"/>
      <c r="F191" s="179"/>
      <c r="G191" s="278"/>
      <c r="H191" s="278"/>
    </row>
    <row r="192" spans="1:8" ht="12.75">
      <c r="A192" s="219"/>
      <c r="B192" s="220" t="s">
        <v>51</v>
      </c>
      <c r="C192" s="221"/>
      <c r="D192" s="221"/>
      <c r="E192" s="221"/>
      <c r="F192" s="221"/>
      <c r="G192" s="279">
        <f>SUM(G194+G202)</f>
        <v>1485</v>
      </c>
      <c r="H192" s="279">
        <f>SUM(H194+H202)</f>
        <v>2097</v>
      </c>
    </row>
    <row r="193" spans="1:8" ht="12.75">
      <c r="A193" s="35"/>
      <c r="B193" s="36"/>
      <c r="C193" s="36"/>
      <c r="D193" s="36"/>
      <c r="E193" s="36"/>
      <c r="F193" s="36"/>
      <c r="G193" s="267"/>
      <c r="H193" s="267"/>
    </row>
    <row r="194" spans="1:8" ht="12.75">
      <c r="A194" s="35"/>
      <c r="B194" s="36"/>
      <c r="C194" s="39" t="s">
        <v>3</v>
      </c>
      <c r="D194" s="40" t="s">
        <v>4</v>
      </c>
      <c r="E194" s="41"/>
      <c r="F194" s="41"/>
      <c r="G194" s="268">
        <f>SUM(G195:G199)</f>
        <v>1485</v>
      </c>
      <c r="H194" s="268">
        <f>SUM(H195:H199)</f>
        <v>2097</v>
      </c>
    </row>
    <row r="195" spans="1:8" ht="12.75">
      <c r="A195" s="35"/>
      <c r="B195" s="36"/>
      <c r="C195" s="36"/>
      <c r="D195" s="42" t="s">
        <v>18</v>
      </c>
      <c r="E195" s="38" t="s">
        <v>52</v>
      </c>
      <c r="F195" s="38"/>
      <c r="G195" s="267">
        <v>70</v>
      </c>
      <c r="H195" s="267">
        <v>70</v>
      </c>
    </row>
    <row r="196" spans="1:8" ht="12.75">
      <c r="A196" s="35"/>
      <c r="B196" s="36"/>
      <c r="C196" s="36"/>
      <c r="D196" s="42" t="s">
        <v>20</v>
      </c>
      <c r="E196" s="38" t="s">
        <v>21</v>
      </c>
      <c r="F196" s="38"/>
      <c r="G196" s="267">
        <v>50</v>
      </c>
      <c r="H196" s="267">
        <v>50</v>
      </c>
    </row>
    <row r="197" spans="1:8" ht="12.75">
      <c r="A197" s="35"/>
      <c r="B197" s="36"/>
      <c r="C197" s="36"/>
      <c r="D197" s="42" t="s">
        <v>14</v>
      </c>
      <c r="E197" s="38" t="s">
        <v>5</v>
      </c>
      <c r="F197" s="38"/>
      <c r="G197" s="267">
        <v>990</v>
      </c>
      <c r="H197" s="267">
        <v>1602</v>
      </c>
    </row>
    <row r="198" spans="1:8" ht="12.75">
      <c r="A198" s="35"/>
      <c r="B198" s="36"/>
      <c r="C198" s="36"/>
      <c r="D198" s="548" t="s">
        <v>80</v>
      </c>
      <c r="E198" s="77" t="s">
        <v>81</v>
      </c>
      <c r="F198" s="38"/>
      <c r="G198" s="267">
        <v>75</v>
      </c>
      <c r="H198" s="267">
        <v>75</v>
      </c>
    </row>
    <row r="199" spans="1:8" ht="12.75">
      <c r="A199" s="35"/>
      <c r="B199" s="36"/>
      <c r="C199" s="36"/>
      <c r="D199" s="73" t="s">
        <v>22</v>
      </c>
      <c r="E199" s="38" t="s">
        <v>177</v>
      </c>
      <c r="F199" s="38"/>
      <c r="G199" s="267">
        <v>300</v>
      </c>
      <c r="H199" s="267">
        <v>300</v>
      </c>
    </row>
    <row r="200" spans="1:8" ht="12.75">
      <c r="A200" s="35"/>
      <c r="B200" s="36"/>
      <c r="C200" s="36"/>
      <c r="D200" s="42" t="s">
        <v>175</v>
      </c>
      <c r="E200" s="38" t="s">
        <v>176</v>
      </c>
      <c r="F200" s="38"/>
      <c r="G200" s="267"/>
      <c r="H200" s="267"/>
    </row>
    <row r="201" spans="1:8" ht="12.75">
      <c r="A201" s="35"/>
      <c r="B201" s="36"/>
      <c r="C201" s="36"/>
      <c r="D201" s="36"/>
      <c r="E201" s="36"/>
      <c r="F201" s="36"/>
      <c r="G201" s="267"/>
      <c r="H201" s="267"/>
    </row>
    <row r="202" spans="1:8" s="107" customFormat="1" ht="12.75">
      <c r="A202" s="106"/>
      <c r="B202" s="58"/>
      <c r="C202" s="39" t="s">
        <v>7</v>
      </c>
      <c r="D202" s="40" t="s">
        <v>8</v>
      </c>
      <c r="E202" s="40"/>
      <c r="F202" s="40"/>
      <c r="G202" s="268"/>
      <c r="H202" s="268"/>
    </row>
    <row r="203" spans="1:8" ht="12.75">
      <c r="A203" s="35"/>
      <c r="B203" s="36"/>
      <c r="C203" s="36"/>
      <c r="D203" s="42" t="s">
        <v>9</v>
      </c>
      <c r="E203" s="38" t="s">
        <v>10</v>
      </c>
      <c r="F203" s="38"/>
      <c r="G203" s="267"/>
      <c r="H203" s="267"/>
    </row>
    <row r="204" spans="1:8" ht="12.75">
      <c r="A204" s="35"/>
      <c r="B204" s="36"/>
      <c r="C204" s="36"/>
      <c r="D204" s="36"/>
      <c r="E204" s="36"/>
      <c r="F204" s="36"/>
      <c r="G204" s="267"/>
      <c r="H204" s="267"/>
    </row>
    <row r="205" spans="1:8" ht="12.75">
      <c r="A205" s="222"/>
      <c r="B205" s="220" t="s">
        <v>53</v>
      </c>
      <c r="C205" s="221"/>
      <c r="D205" s="221"/>
      <c r="E205" s="221"/>
      <c r="F205" s="221"/>
      <c r="G205" s="279">
        <f>SUM(G207+G212)</f>
        <v>1088</v>
      </c>
      <c r="H205" s="279">
        <f>SUM(H207+H212)</f>
        <v>1361</v>
      </c>
    </row>
    <row r="206" spans="1:8" ht="12.75">
      <c r="A206" s="35"/>
      <c r="B206" s="36"/>
      <c r="C206" s="36"/>
      <c r="D206" s="36"/>
      <c r="E206" s="36"/>
      <c r="F206" s="36"/>
      <c r="G206" s="267"/>
      <c r="H206" s="267"/>
    </row>
    <row r="207" spans="1:8" s="107" customFormat="1" ht="12.75">
      <c r="A207" s="106"/>
      <c r="B207" s="58"/>
      <c r="C207" s="39" t="s">
        <v>3</v>
      </c>
      <c r="D207" s="40" t="s">
        <v>4</v>
      </c>
      <c r="E207" s="58"/>
      <c r="F207" s="58"/>
      <c r="G207" s="268">
        <f>SUM(G208:G211)</f>
        <v>1088</v>
      </c>
      <c r="H207" s="268">
        <f>SUM(H208:H211)</f>
        <v>1361</v>
      </c>
    </row>
    <row r="208" spans="1:8" ht="12.75">
      <c r="A208" s="35"/>
      <c r="B208" s="36"/>
      <c r="C208" s="36"/>
      <c r="D208" s="42" t="s">
        <v>18</v>
      </c>
      <c r="E208" s="38" t="s">
        <v>52</v>
      </c>
      <c r="F208" s="38"/>
      <c r="G208" s="267">
        <v>445</v>
      </c>
      <c r="H208" s="267">
        <v>700</v>
      </c>
    </row>
    <row r="209" spans="1:8" ht="12.75">
      <c r="A209" s="35"/>
      <c r="B209" s="36"/>
      <c r="C209" s="36"/>
      <c r="D209" s="42" t="s">
        <v>20</v>
      </c>
      <c r="E209" s="38" t="s">
        <v>21</v>
      </c>
      <c r="F209" s="38"/>
      <c r="G209" s="267">
        <v>78</v>
      </c>
      <c r="H209" s="267">
        <v>123</v>
      </c>
    </row>
    <row r="210" spans="1:8" ht="12.75">
      <c r="A210" s="35"/>
      <c r="B210" s="36"/>
      <c r="C210" s="36"/>
      <c r="D210" s="42" t="s">
        <v>14</v>
      </c>
      <c r="E210" s="38" t="s">
        <v>224</v>
      </c>
      <c r="F210" s="38"/>
      <c r="G210" s="267">
        <v>565</v>
      </c>
      <c r="H210" s="267">
        <v>538</v>
      </c>
    </row>
    <row r="211" spans="1:8" ht="12.75">
      <c r="A211" s="35"/>
      <c r="B211" s="36"/>
      <c r="C211" s="36"/>
      <c r="D211" s="42" t="s">
        <v>22</v>
      </c>
      <c r="E211" s="38" t="s">
        <v>35</v>
      </c>
      <c r="F211" s="38"/>
      <c r="G211" s="267"/>
      <c r="H211" s="267"/>
    </row>
    <row r="212" spans="1:8" s="107" customFormat="1" ht="12.75">
      <c r="A212" s="106"/>
      <c r="B212" s="58"/>
      <c r="C212" s="39" t="s">
        <v>7</v>
      </c>
      <c r="D212" s="40" t="s">
        <v>8</v>
      </c>
      <c r="E212" s="40"/>
      <c r="F212" s="40"/>
      <c r="G212" s="268"/>
      <c r="H212" s="268"/>
    </row>
    <row r="213" spans="1:8" ht="12.75">
      <c r="A213" s="35"/>
      <c r="B213" s="36"/>
      <c r="C213" s="36"/>
      <c r="D213" s="42" t="s">
        <v>9</v>
      </c>
      <c r="E213" s="38" t="s">
        <v>10</v>
      </c>
      <c r="F213" s="38"/>
      <c r="G213" s="267"/>
      <c r="H213" s="267"/>
    </row>
    <row r="214" spans="1:8" ht="13.5" thickBot="1">
      <c r="A214" s="46"/>
      <c r="B214" s="47"/>
      <c r="C214" s="47"/>
      <c r="D214" s="47"/>
      <c r="E214" s="47"/>
      <c r="F214" s="47"/>
      <c r="G214" s="271"/>
      <c r="H214" s="271"/>
    </row>
    <row r="215" spans="1:8" ht="13.5" thickBot="1">
      <c r="A215" s="27"/>
      <c r="B215" s="28"/>
      <c r="C215" s="28"/>
      <c r="D215" s="28"/>
      <c r="E215" s="28"/>
      <c r="F215" s="28"/>
      <c r="G215" s="273"/>
      <c r="H215" s="273"/>
    </row>
    <row r="216" spans="1:8" s="30" customFormat="1" ht="13.5" thickBot="1">
      <c r="A216" s="44"/>
      <c r="B216" s="33" t="s">
        <v>55</v>
      </c>
      <c r="C216" s="34"/>
      <c r="D216" s="34"/>
      <c r="E216" s="34"/>
      <c r="F216" s="34"/>
      <c r="G216" s="265">
        <f>SUM(G218+G226)</f>
        <v>28139</v>
      </c>
      <c r="H216" s="265">
        <f>SUM(H218+H226)</f>
        <v>27940</v>
      </c>
    </row>
    <row r="217" spans="1:8" s="30" customFormat="1" ht="12.75">
      <c r="A217" s="178"/>
      <c r="B217" s="179"/>
      <c r="C217" s="179"/>
      <c r="D217" s="179"/>
      <c r="E217" s="179"/>
      <c r="F217" s="179"/>
      <c r="G217" s="278"/>
      <c r="H217" s="278"/>
    </row>
    <row r="218" spans="1:8" ht="12.75">
      <c r="A218" s="31"/>
      <c r="B218" s="29"/>
      <c r="C218" s="39" t="s">
        <v>3</v>
      </c>
      <c r="D218" s="40" t="s">
        <v>4</v>
      </c>
      <c r="E218" s="41"/>
      <c r="F218" s="41"/>
      <c r="G218" s="268">
        <f>SUM(G219+G220+G221+G222+G223)</f>
        <v>28139</v>
      </c>
      <c r="H218" s="268">
        <f>SUM(H219+H220+H221+H222+H223)</f>
        <v>27940</v>
      </c>
    </row>
    <row r="219" spans="1:8" ht="12.75">
      <c r="A219" s="35"/>
      <c r="B219" s="36"/>
      <c r="C219" s="36"/>
      <c r="D219" s="42" t="s">
        <v>18</v>
      </c>
      <c r="E219" s="38" t="s">
        <v>52</v>
      </c>
      <c r="F219" s="38"/>
      <c r="G219" s="267">
        <v>16963</v>
      </c>
      <c r="H219" s="267">
        <v>16738</v>
      </c>
    </row>
    <row r="220" spans="1:8" ht="12.75">
      <c r="A220" s="35"/>
      <c r="B220" s="36"/>
      <c r="C220" s="36"/>
      <c r="D220" s="42" t="s">
        <v>20</v>
      </c>
      <c r="E220" s="38" t="s">
        <v>21</v>
      </c>
      <c r="F220" s="38"/>
      <c r="G220" s="267">
        <v>4894</v>
      </c>
      <c r="H220" s="267">
        <v>4794</v>
      </c>
    </row>
    <row r="221" spans="1:8" ht="12.75">
      <c r="A221" s="35"/>
      <c r="B221" s="36"/>
      <c r="C221" s="36"/>
      <c r="D221" s="42" t="s">
        <v>14</v>
      </c>
      <c r="E221" s="38" t="s">
        <v>5</v>
      </c>
      <c r="F221" s="38"/>
      <c r="G221" s="267">
        <v>3782</v>
      </c>
      <c r="H221" s="267">
        <v>3908</v>
      </c>
    </row>
    <row r="222" spans="1:8" ht="12.75">
      <c r="A222" s="35"/>
      <c r="B222" s="36"/>
      <c r="C222" s="36"/>
      <c r="D222" s="42" t="s">
        <v>22</v>
      </c>
      <c r="E222" s="38" t="s">
        <v>35</v>
      </c>
      <c r="F222" s="38"/>
      <c r="G222" s="267">
        <v>2500</v>
      </c>
      <c r="H222" s="267">
        <v>2500</v>
      </c>
    </row>
    <row r="223" spans="1:8" ht="12.75">
      <c r="A223" s="35"/>
      <c r="B223" s="36"/>
      <c r="C223" s="36"/>
      <c r="D223" s="73" t="s">
        <v>175</v>
      </c>
      <c r="E223" s="38" t="s">
        <v>295</v>
      </c>
      <c r="F223" s="257"/>
      <c r="G223" s="267">
        <f>SUM(G224)</f>
        <v>0</v>
      </c>
      <c r="H223" s="267">
        <f>SUM(H224)</f>
        <v>0</v>
      </c>
    </row>
    <row r="224" spans="1:8" ht="12.75">
      <c r="A224" s="35"/>
      <c r="B224" s="36"/>
      <c r="C224" s="36"/>
      <c r="D224" s="73"/>
      <c r="E224" s="79"/>
      <c r="F224" s="50"/>
      <c r="G224" s="267"/>
      <c r="H224" s="267"/>
    </row>
    <row r="225" spans="1:8" ht="12.75">
      <c r="A225" s="35"/>
      <c r="B225" s="36"/>
      <c r="C225" s="36"/>
      <c r="D225" s="36"/>
      <c r="E225" s="36"/>
      <c r="F225" s="36"/>
      <c r="G225" s="267"/>
      <c r="H225" s="267"/>
    </row>
    <row r="226" spans="1:8" ht="12.75">
      <c r="A226" s="35"/>
      <c r="B226" s="36"/>
      <c r="C226" s="39" t="s">
        <v>7</v>
      </c>
      <c r="D226" s="40" t="s">
        <v>8</v>
      </c>
      <c r="E226" s="41"/>
      <c r="F226" s="41"/>
      <c r="G226" s="268">
        <f>SUM(G227+G229)</f>
        <v>0</v>
      </c>
      <c r="H226" s="268">
        <f>SUM(H227+H229)</f>
        <v>0</v>
      </c>
    </row>
    <row r="227" spans="1:8" ht="12.75">
      <c r="A227" s="35"/>
      <c r="B227" s="36"/>
      <c r="C227" s="36"/>
      <c r="D227" s="42" t="s">
        <v>9</v>
      </c>
      <c r="E227" s="38" t="s">
        <v>10</v>
      </c>
      <c r="F227" s="38"/>
      <c r="G227" s="267">
        <v>0</v>
      </c>
      <c r="H227" s="267">
        <v>0</v>
      </c>
    </row>
    <row r="228" spans="1:8" ht="12.75">
      <c r="A228" s="35"/>
      <c r="B228" s="36"/>
      <c r="C228" s="36"/>
      <c r="D228" s="36"/>
      <c r="E228" s="43"/>
      <c r="F228" s="54"/>
      <c r="G228" s="267"/>
      <c r="H228" s="267"/>
    </row>
    <row r="229" spans="1:8" ht="12.75">
      <c r="A229" s="35"/>
      <c r="B229" s="36"/>
      <c r="C229" s="36"/>
      <c r="D229" s="42" t="s">
        <v>25</v>
      </c>
      <c r="E229" s="41" t="s">
        <v>37</v>
      </c>
      <c r="F229" s="556"/>
      <c r="G229" s="267">
        <v>0</v>
      </c>
      <c r="H229" s="267">
        <v>0</v>
      </c>
    </row>
    <row r="230" spans="1:8" ht="13.5" thickBot="1">
      <c r="A230" s="35"/>
      <c r="B230" s="36"/>
      <c r="C230" s="36"/>
      <c r="D230" s="36"/>
      <c r="E230" s="36"/>
      <c r="F230" s="36"/>
      <c r="G230" s="269"/>
      <c r="H230" s="269"/>
    </row>
    <row r="231" spans="1:8" s="30" customFormat="1" ht="13.5" thickBot="1">
      <c r="A231" s="44"/>
      <c r="B231" s="33" t="s">
        <v>57</v>
      </c>
      <c r="C231" s="34"/>
      <c r="D231" s="34"/>
      <c r="E231" s="34"/>
      <c r="F231" s="34"/>
      <c r="G231" s="265">
        <f>SUM(G233,G237)</f>
        <v>236</v>
      </c>
      <c r="H231" s="265">
        <f>SUM(H233,H237)</f>
        <v>236</v>
      </c>
    </row>
    <row r="232" spans="1:8" s="30" customFormat="1" ht="12.75">
      <c r="A232" s="31"/>
      <c r="B232" s="29"/>
      <c r="C232" s="29"/>
      <c r="D232" s="29"/>
      <c r="E232" s="29"/>
      <c r="F232" s="29"/>
      <c r="G232" s="280"/>
      <c r="H232" s="280"/>
    </row>
    <row r="233" spans="1:8" ht="12.75">
      <c r="A233" s="31"/>
      <c r="B233" s="29"/>
      <c r="C233" s="39" t="s">
        <v>3</v>
      </c>
      <c r="D233" s="40" t="s">
        <v>4</v>
      </c>
      <c r="E233" s="41"/>
      <c r="F233" s="41"/>
      <c r="G233" s="268">
        <f>SUM(G234)</f>
        <v>236</v>
      </c>
      <c r="H233" s="268">
        <f>SUM(H234)</f>
        <v>236</v>
      </c>
    </row>
    <row r="234" spans="1:8" ht="12.75">
      <c r="A234" s="35"/>
      <c r="B234" s="36"/>
      <c r="C234" s="36"/>
      <c r="D234" s="43" t="s">
        <v>14</v>
      </c>
      <c r="E234" s="38" t="s">
        <v>5</v>
      </c>
      <c r="F234" s="38"/>
      <c r="G234" s="267">
        <v>236</v>
      </c>
      <c r="H234" s="267">
        <v>236</v>
      </c>
    </row>
    <row r="235" spans="1:8" ht="12.75">
      <c r="A235" s="35"/>
      <c r="B235" s="36"/>
      <c r="C235" s="36"/>
      <c r="D235" s="146" t="s">
        <v>229</v>
      </c>
      <c r="E235" s="38" t="s">
        <v>230</v>
      </c>
      <c r="F235" s="38"/>
      <c r="G235" s="267"/>
      <c r="H235" s="267"/>
    </row>
    <row r="236" spans="1:8" ht="12.75">
      <c r="A236" s="35"/>
      <c r="B236" s="36"/>
      <c r="C236" s="36"/>
      <c r="D236" s="36"/>
      <c r="E236" s="36"/>
      <c r="F236" s="36"/>
      <c r="G236" s="267"/>
      <c r="H236" s="267"/>
    </row>
    <row r="237" spans="1:8" s="107" customFormat="1" ht="12.75">
      <c r="A237" s="106"/>
      <c r="B237" s="58"/>
      <c r="C237" s="39" t="s">
        <v>7</v>
      </c>
      <c r="D237" s="40" t="s">
        <v>8</v>
      </c>
      <c r="E237" s="40"/>
      <c r="F237" s="40"/>
      <c r="G237" s="268">
        <f>SUM(G238)</f>
        <v>0</v>
      </c>
      <c r="H237" s="268">
        <f>SUM(H238)</f>
        <v>0</v>
      </c>
    </row>
    <row r="238" spans="1:8" ht="12.75">
      <c r="A238" s="35"/>
      <c r="B238" s="36"/>
      <c r="C238" s="36"/>
      <c r="D238" s="42" t="s">
        <v>9</v>
      </c>
      <c r="E238" s="38" t="s">
        <v>10</v>
      </c>
      <c r="F238" s="38"/>
      <c r="G238" s="272">
        <v>0</v>
      </c>
      <c r="H238" s="272">
        <v>0</v>
      </c>
    </row>
    <row r="239" spans="1:8" ht="13.5" thickBot="1">
      <c r="A239" s="35"/>
      <c r="B239" s="36"/>
      <c r="C239" s="36"/>
      <c r="D239" s="42"/>
      <c r="E239" s="36"/>
      <c r="F239" s="82"/>
      <c r="G239" s="550"/>
      <c r="H239" s="550"/>
    </row>
    <row r="240" spans="1:8" ht="13.5" thickBot="1">
      <c r="A240" s="44"/>
      <c r="B240" s="71" t="s">
        <v>296</v>
      </c>
      <c r="C240" s="71"/>
      <c r="D240" s="147"/>
      <c r="E240" s="71"/>
      <c r="F240" s="233"/>
      <c r="G240" s="265"/>
      <c r="H240" s="265">
        <f>SUM(H241)</f>
        <v>2388</v>
      </c>
    </row>
    <row r="241" spans="1:8" ht="12.75">
      <c r="A241" s="182"/>
      <c r="B241" s="183"/>
      <c r="C241" s="183" t="s">
        <v>3</v>
      </c>
      <c r="D241" s="184" t="s">
        <v>4</v>
      </c>
      <c r="E241" s="184"/>
      <c r="F241" s="185"/>
      <c r="G241" s="270"/>
      <c r="H241" s="270">
        <f>SUM(H242:H245)</f>
        <v>2388</v>
      </c>
    </row>
    <row r="242" spans="1:8" ht="12.75">
      <c r="A242" s="157"/>
      <c r="B242" s="131"/>
      <c r="C242" s="36"/>
      <c r="D242" s="158" t="s">
        <v>235</v>
      </c>
      <c r="E242" s="156" t="s">
        <v>231</v>
      </c>
      <c r="F242" s="156"/>
      <c r="G242" s="267"/>
      <c r="H242" s="267">
        <v>1099</v>
      </c>
    </row>
    <row r="243" spans="1:8" ht="12.75">
      <c r="A243" s="35"/>
      <c r="B243" s="36"/>
      <c r="C243" s="36"/>
      <c r="D243" s="294" t="s">
        <v>229</v>
      </c>
      <c r="E243" s="77" t="s">
        <v>230</v>
      </c>
      <c r="F243" s="48"/>
      <c r="G243" s="267"/>
      <c r="H243" s="267">
        <v>311</v>
      </c>
    </row>
    <row r="244" spans="1:8" ht="12.75">
      <c r="A244" s="35"/>
      <c r="B244" s="36"/>
      <c r="C244" s="36"/>
      <c r="D244" s="108" t="s">
        <v>236</v>
      </c>
      <c r="E244" s="77" t="s">
        <v>5</v>
      </c>
      <c r="F244" s="48"/>
      <c r="G244" s="267"/>
      <c r="H244" s="267">
        <v>968</v>
      </c>
    </row>
    <row r="245" spans="1:8" ht="13.5" thickBot="1">
      <c r="A245" s="46"/>
      <c r="B245" s="47"/>
      <c r="C245" s="47"/>
      <c r="D245" s="162" t="s">
        <v>22</v>
      </c>
      <c r="E245" s="181" t="s">
        <v>35</v>
      </c>
      <c r="F245" s="68"/>
      <c r="G245" s="281"/>
      <c r="H245" s="281">
        <v>10</v>
      </c>
    </row>
    <row r="246" spans="1:8" s="30" customFormat="1" ht="13.5" thickBot="1">
      <c r="A246" s="44"/>
      <c r="B246" s="33" t="s">
        <v>58</v>
      </c>
      <c r="C246" s="34"/>
      <c r="D246" s="34"/>
      <c r="E246" s="34"/>
      <c r="F246" s="34"/>
      <c r="G246" s="265">
        <f>SUM(G248+G253)</f>
        <v>37434</v>
      </c>
      <c r="H246" s="265">
        <f>SUM(H248+H253)</f>
        <v>68298</v>
      </c>
    </row>
    <row r="247" spans="1:8" s="30" customFormat="1" ht="12.75">
      <c r="A247" s="31"/>
      <c r="B247" s="29"/>
      <c r="C247" s="29"/>
      <c r="D247" s="29"/>
      <c r="E247" s="29"/>
      <c r="F247" s="29"/>
      <c r="G247" s="280"/>
      <c r="H247" s="280"/>
    </row>
    <row r="248" spans="1:8" ht="12.75">
      <c r="A248" s="31"/>
      <c r="B248" s="29"/>
      <c r="C248" s="39" t="s">
        <v>3</v>
      </c>
      <c r="D248" s="40" t="s">
        <v>4</v>
      </c>
      <c r="E248" s="41"/>
      <c r="F248" s="41"/>
      <c r="G248" s="268">
        <f>SUM(G249+G250+G251)</f>
        <v>19189</v>
      </c>
      <c r="H248" s="268">
        <f>SUM(H249+H250+H251)</f>
        <v>28452</v>
      </c>
    </row>
    <row r="249" spans="1:8" ht="12.75">
      <c r="A249" s="35"/>
      <c r="B249" s="36"/>
      <c r="C249" s="36"/>
      <c r="D249" s="42" t="s">
        <v>18</v>
      </c>
      <c r="E249" s="38" t="s">
        <v>52</v>
      </c>
      <c r="F249" s="38"/>
      <c r="G249" s="267">
        <v>315</v>
      </c>
      <c r="H249" s="267">
        <v>941</v>
      </c>
    </row>
    <row r="250" spans="1:8" ht="12.75">
      <c r="A250" s="35"/>
      <c r="B250" s="36"/>
      <c r="C250" s="36"/>
      <c r="D250" s="42" t="s">
        <v>20</v>
      </c>
      <c r="E250" s="38" t="s">
        <v>21</v>
      </c>
      <c r="F250" s="38"/>
      <c r="G250" s="267">
        <v>138</v>
      </c>
      <c r="H250" s="267">
        <v>339</v>
      </c>
    </row>
    <row r="251" spans="1:8" ht="12.75">
      <c r="A251" s="35"/>
      <c r="B251" s="36"/>
      <c r="C251" s="36"/>
      <c r="D251" s="42" t="s">
        <v>14</v>
      </c>
      <c r="E251" s="38" t="s">
        <v>225</v>
      </c>
      <c r="F251" s="38"/>
      <c r="G251" s="267">
        <v>18736</v>
      </c>
      <c r="H251" s="267">
        <v>27172</v>
      </c>
    </row>
    <row r="252" spans="1:8" ht="12.75">
      <c r="A252" s="35"/>
      <c r="B252" s="36"/>
      <c r="C252" s="36"/>
      <c r="D252" s="36"/>
      <c r="E252" s="36"/>
      <c r="F252" s="36"/>
      <c r="G252" s="267"/>
      <c r="H252" s="267"/>
    </row>
    <row r="253" spans="1:8" ht="12.75">
      <c r="A253" s="35"/>
      <c r="B253" s="36"/>
      <c r="C253" s="39" t="s">
        <v>7</v>
      </c>
      <c r="D253" s="40" t="s">
        <v>8</v>
      </c>
      <c r="E253" s="41"/>
      <c r="F253" s="41"/>
      <c r="G253" s="268">
        <f>SUM(G254+G268+G271)</f>
        <v>18245</v>
      </c>
      <c r="H253" s="268">
        <f>SUM(H254+H268+H271)</f>
        <v>39846</v>
      </c>
    </row>
    <row r="254" spans="1:8" ht="12.75">
      <c r="A254" s="35"/>
      <c r="B254" s="36"/>
      <c r="C254" s="36"/>
      <c r="D254" s="42" t="s">
        <v>9</v>
      </c>
      <c r="E254" s="38" t="s">
        <v>10</v>
      </c>
      <c r="F254" s="38"/>
      <c r="G254" s="267">
        <f>SUM(G255:G260)</f>
        <v>16235</v>
      </c>
      <c r="H254" s="267">
        <f>SUM(H255:H266)</f>
        <v>37836</v>
      </c>
    </row>
    <row r="255" spans="1:8" ht="12.75">
      <c r="A255" s="35"/>
      <c r="B255" s="36"/>
      <c r="C255" s="36"/>
      <c r="D255" s="36"/>
      <c r="E255" s="43" t="s">
        <v>11</v>
      </c>
      <c r="F255" s="84" t="s">
        <v>190</v>
      </c>
      <c r="G255" s="275">
        <v>121</v>
      </c>
      <c r="H255" s="275">
        <v>161</v>
      </c>
    </row>
    <row r="256" spans="1:8" ht="12.75" customHeight="1">
      <c r="A256" s="35"/>
      <c r="B256" s="36"/>
      <c r="C256" s="36"/>
      <c r="D256" s="36"/>
      <c r="E256" s="43" t="s">
        <v>11</v>
      </c>
      <c r="F256" s="84" t="s">
        <v>469</v>
      </c>
      <c r="G256" s="275">
        <v>360</v>
      </c>
      <c r="H256" s="275">
        <v>360</v>
      </c>
    </row>
    <row r="257" spans="1:8" ht="12.75">
      <c r="A257" s="35"/>
      <c r="B257" s="36"/>
      <c r="C257" s="36"/>
      <c r="D257" s="36"/>
      <c r="E257" s="43" t="s">
        <v>56</v>
      </c>
      <c r="F257" s="84" t="s">
        <v>529</v>
      </c>
      <c r="G257" s="275">
        <v>4240</v>
      </c>
      <c r="H257" s="275">
        <v>4159</v>
      </c>
    </row>
    <row r="258" spans="1:8" ht="12.75">
      <c r="A258" s="35"/>
      <c r="B258" s="36"/>
      <c r="C258" s="36"/>
      <c r="D258" s="36"/>
      <c r="E258" s="43" t="s">
        <v>11</v>
      </c>
      <c r="F258" s="238" t="s">
        <v>471</v>
      </c>
      <c r="G258" s="275">
        <v>10000</v>
      </c>
      <c r="H258" s="275">
        <v>10000</v>
      </c>
    </row>
    <row r="259" spans="1:8" ht="12.75">
      <c r="A259" s="35"/>
      <c r="B259" s="36"/>
      <c r="C259" s="36"/>
      <c r="D259" s="36"/>
      <c r="E259" s="43" t="s">
        <v>11</v>
      </c>
      <c r="F259" s="238" t="s">
        <v>470</v>
      </c>
      <c r="G259" s="275">
        <v>664</v>
      </c>
      <c r="H259" s="275">
        <v>664</v>
      </c>
    </row>
    <row r="260" spans="1:8" ht="12.75">
      <c r="A260" s="35"/>
      <c r="B260" s="36"/>
      <c r="C260" s="36"/>
      <c r="D260" s="36"/>
      <c r="E260" s="43" t="s">
        <v>11</v>
      </c>
      <c r="F260" s="238" t="s">
        <v>507</v>
      </c>
      <c r="G260" s="275">
        <v>850</v>
      </c>
      <c r="H260" s="275">
        <v>850</v>
      </c>
    </row>
    <row r="261" spans="1:8" ht="12.75">
      <c r="A261" s="35"/>
      <c r="B261" s="36"/>
      <c r="C261" s="36"/>
      <c r="D261" s="36"/>
      <c r="E261" s="43" t="s">
        <v>11</v>
      </c>
      <c r="F261" s="238" t="s">
        <v>568</v>
      </c>
      <c r="G261" s="275"/>
      <c r="H261" s="275">
        <v>720</v>
      </c>
    </row>
    <row r="262" spans="1:8" ht="12.75">
      <c r="A262" s="35"/>
      <c r="B262" s="36"/>
      <c r="C262" s="36"/>
      <c r="D262" s="36"/>
      <c r="E262" s="43" t="s">
        <v>11</v>
      </c>
      <c r="F262" s="238" t="s">
        <v>667</v>
      </c>
      <c r="G262" s="275"/>
      <c r="H262" s="275">
        <v>8114</v>
      </c>
    </row>
    <row r="263" spans="1:8" ht="12.75">
      <c r="A263" s="35"/>
      <c r="B263" s="36"/>
      <c r="C263" s="36"/>
      <c r="D263" s="36"/>
      <c r="E263" s="43" t="s">
        <v>11</v>
      </c>
      <c r="F263" s="238" t="s">
        <v>638</v>
      </c>
      <c r="G263" s="275"/>
      <c r="H263" s="275">
        <v>461</v>
      </c>
    </row>
    <row r="264" spans="1:8" ht="12.75">
      <c r="A264" s="35"/>
      <c r="B264" s="36"/>
      <c r="C264" s="36"/>
      <c r="D264" s="36"/>
      <c r="E264" s="43" t="s">
        <v>11</v>
      </c>
      <c r="F264" s="238" t="s">
        <v>699</v>
      </c>
      <c r="G264" s="275"/>
      <c r="H264" s="275">
        <v>11547</v>
      </c>
    </row>
    <row r="265" spans="1:8" ht="12.75">
      <c r="A265" s="35"/>
      <c r="B265" s="36"/>
      <c r="C265" s="36"/>
      <c r="D265" s="36"/>
      <c r="E265" s="43" t="s">
        <v>11</v>
      </c>
      <c r="F265" s="238" t="s">
        <v>700</v>
      </c>
      <c r="G265" s="275"/>
      <c r="H265" s="275">
        <v>300</v>
      </c>
    </row>
    <row r="266" spans="1:8" ht="12.75">
      <c r="A266" s="35"/>
      <c r="B266" s="36"/>
      <c r="C266" s="36"/>
      <c r="D266" s="36"/>
      <c r="E266" s="43" t="s">
        <v>11</v>
      </c>
      <c r="F266" s="238" t="s">
        <v>701</v>
      </c>
      <c r="G266" s="275"/>
      <c r="H266" s="275">
        <v>500</v>
      </c>
    </row>
    <row r="267" spans="1:8" ht="12.75">
      <c r="A267" s="35"/>
      <c r="B267" s="36"/>
      <c r="C267" s="36"/>
      <c r="D267" s="36"/>
      <c r="E267" s="43"/>
      <c r="F267" s="551"/>
      <c r="G267" s="275"/>
      <c r="H267" s="275"/>
    </row>
    <row r="268" spans="1:8" ht="12.75">
      <c r="A268" s="35"/>
      <c r="B268" s="36"/>
      <c r="C268" s="36"/>
      <c r="D268" s="98" t="s">
        <v>12</v>
      </c>
      <c r="E268" s="552" t="s">
        <v>13</v>
      </c>
      <c r="F268" s="553"/>
      <c r="G268" s="272">
        <f>SUM(G269)</f>
        <v>1510</v>
      </c>
      <c r="H268" s="272">
        <f>SUM(H269)</f>
        <v>1510</v>
      </c>
    </row>
    <row r="269" spans="1:8" ht="12.75">
      <c r="A269" s="35"/>
      <c r="B269" s="36"/>
      <c r="C269" s="36"/>
      <c r="D269" s="36"/>
      <c r="E269" s="109" t="s">
        <v>11</v>
      </c>
      <c r="F269" s="238" t="s">
        <v>472</v>
      </c>
      <c r="G269" s="275">
        <v>1510</v>
      </c>
      <c r="H269" s="275">
        <v>1510</v>
      </c>
    </row>
    <row r="270" spans="1:8" ht="12.75">
      <c r="A270" s="35"/>
      <c r="B270" s="36"/>
      <c r="C270" s="36"/>
      <c r="D270" s="36"/>
      <c r="E270" s="43"/>
      <c r="F270" s="50"/>
      <c r="G270" s="267"/>
      <c r="H270" s="267"/>
    </row>
    <row r="271" spans="1:8" ht="12.75">
      <c r="A271" s="35"/>
      <c r="B271" s="36"/>
      <c r="C271" s="36"/>
      <c r="D271" s="42" t="s">
        <v>25</v>
      </c>
      <c r="E271" s="60" t="s">
        <v>37</v>
      </c>
      <c r="F271" s="59"/>
      <c r="G271" s="267">
        <f>SUM(G272)</f>
        <v>500</v>
      </c>
      <c r="H271" s="267">
        <f>SUM(H272)</f>
        <v>500</v>
      </c>
    </row>
    <row r="272" spans="1:8" ht="12.75">
      <c r="A272" s="35"/>
      <c r="B272" s="36"/>
      <c r="C272" s="36"/>
      <c r="D272" s="36"/>
      <c r="E272" s="43" t="s">
        <v>56</v>
      </c>
      <c r="F272" s="84" t="s">
        <v>191</v>
      </c>
      <c r="G272" s="275">
        <v>500</v>
      </c>
      <c r="H272" s="275">
        <v>500</v>
      </c>
    </row>
    <row r="273" spans="1:8" ht="12.75">
      <c r="A273" s="35"/>
      <c r="B273" s="36"/>
      <c r="C273" s="36"/>
      <c r="D273" s="36"/>
      <c r="E273" s="36"/>
      <c r="F273" s="36"/>
      <c r="G273" s="267"/>
      <c r="H273" s="267"/>
    </row>
    <row r="274" spans="1:8" ht="13.5" thickBot="1">
      <c r="A274" s="35"/>
      <c r="B274" s="36"/>
      <c r="C274" s="36"/>
      <c r="D274" s="36"/>
      <c r="E274" s="36"/>
      <c r="F274" s="36"/>
      <c r="G274" s="282"/>
      <c r="H274" s="282"/>
    </row>
    <row r="275" spans="1:8" s="30" customFormat="1" ht="13.5" thickBot="1">
      <c r="A275" s="44"/>
      <c r="B275" s="33" t="s">
        <v>59</v>
      </c>
      <c r="C275" s="34"/>
      <c r="D275" s="34"/>
      <c r="E275" s="34"/>
      <c r="F275" s="34"/>
      <c r="G275" s="265">
        <f>SUM(G277,G280)</f>
        <v>4815</v>
      </c>
      <c r="H275" s="265">
        <f>SUM(H277,H280)</f>
        <v>6369</v>
      </c>
    </row>
    <row r="276" spans="1:8" s="30" customFormat="1" ht="12.75">
      <c r="A276" s="31"/>
      <c r="B276" s="29"/>
      <c r="C276" s="29"/>
      <c r="D276" s="29"/>
      <c r="E276" s="29"/>
      <c r="F276" s="29"/>
      <c r="G276" s="280"/>
      <c r="H276" s="280"/>
    </row>
    <row r="277" spans="1:8" s="107" customFormat="1" ht="12.75">
      <c r="A277" s="106"/>
      <c r="B277" s="58"/>
      <c r="C277" s="39" t="s">
        <v>3</v>
      </c>
      <c r="D277" s="40" t="s">
        <v>4</v>
      </c>
      <c r="E277" s="40"/>
      <c r="F277" s="40"/>
      <c r="G277" s="268"/>
      <c r="H277" s="268"/>
    </row>
    <row r="278" spans="1:8" ht="12.75">
      <c r="A278" s="35"/>
      <c r="B278" s="36"/>
      <c r="C278" s="36"/>
      <c r="D278" s="42" t="s">
        <v>14</v>
      </c>
      <c r="E278" s="38" t="s">
        <v>5</v>
      </c>
      <c r="F278" s="38"/>
      <c r="G278" s="267"/>
      <c r="H278" s="267"/>
    </row>
    <row r="279" spans="1:8" ht="12.75">
      <c r="A279" s="35"/>
      <c r="B279" s="36"/>
      <c r="C279" s="36"/>
      <c r="D279" s="36"/>
      <c r="E279" s="36"/>
      <c r="F279" s="36"/>
      <c r="G279" s="267"/>
      <c r="H279" s="267"/>
    </row>
    <row r="280" spans="1:8" s="107" customFormat="1" ht="12.75">
      <c r="A280" s="106"/>
      <c r="B280" s="58"/>
      <c r="C280" s="39" t="s">
        <v>7</v>
      </c>
      <c r="D280" s="40" t="s">
        <v>8</v>
      </c>
      <c r="E280" s="40"/>
      <c r="F280" s="40"/>
      <c r="G280" s="268">
        <f>SUM(G281,G284)</f>
        <v>4815</v>
      </c>
      <c r="H280" s="268">
        <f>SUM(H281,H284)</f>
        <v>6369</v>
      </c>
    </row>
    <row r="281" spans="1:8" ht="12.75">
      <c r="A281" s="35"/>
      <c r="B281" s="36"/>
      <c r="C281" s="36"/>
      <c r="D281" s="42" t="s">
        <v>9</v>
      </c>
      <c r="E281" s="38" t="s">
        <v>10</v>
      </c>
      <c r="F281" s="38"/>
      <c r="G281" s="267">
        <f>SUM(G282:G282)</f>
        <v>4815</v>
      </c>
      <c r="H281" s="267">
        <f>SUM(H282:H282)</f>
        <v>6369</v>
      </c>
    </row>
    <row r="282" spans="1:8" ht="12.75">
      <c r="A282" s="35"/>
      <c r="B282" s="36"/>
      <c r="C282" s="36"/>
      <c r="D282" s="42"/>
      <c r="E282" s="43" t="s">
        <v>11</v>
      </c>
      <c r="F282" s="104" t="s">
        <v>301</v>
      </c>
      <c r="G282" s="275">
        <v>4815</v>
      </c>
      <c r="H282" s="275">
        <v>6369</v>
      </c>
    </row>
    <row r="283" spans="1:8" ht="12.75">
      <c r="A283" s="35"/>
      <c r="B283" s="36"/>
      <c r="C283" s="36"/>
      <c r="D283" s="42"/>
      <c r="E283" s="79"/>
      <c r="F283" s="104"/>
      <c r="G283" s="267"/>
      <c r="H283" s="267"/>
    </row>
    <row r="284" spans="1:8" ht="12.75">
      <c r="A284" s="35"/>
      <c r="B284" s="36"/>
      <c r="C284" s="36"/>
      <c r="D284" s="37" t="s">
        <v>25</v>
      </c>
      <c r="E284" s="218" t="s">
        <v>37</v>
      </c>
      <c r="F284" s="104"/>
      <c r="G284" s="267"/>
      <c r="H284" s="267"/>
    </row>
    <row r="285" spans="1:8" ht="13.5" thickBot="1">
      <c r="A285" s="46"/>
      <c r="B285" s="47"/>
      <c r="C285" s="47"/>
      <c r="D285" s="47"/>
      <c r="E285" s="560"/>
      <c r="F285" s="190"/>
      <c r="G285" s="271"/>
      <c r="H285" s="271"/>
    </row>
    <row r="286" spans="1:8" s="30" customFormat="1" ht="13.5" thickBot="1">
      <c r="A286" s="44"/>
      <c r="B286" s="33" t="s">
        <v>60</v>
      </c>
      <c r="C286" s="34"/>
      <c r="D286" s="34"/>
      <c r="E286" s="34"/>
      <c r="F286" s="34"/>
      <c r="G286" s="265">
        <f>SUM(G288,G291)</f>
        <v>58215</v>
      </c>
      <c r="H286" s="265">
        <f>SUM(H288,H291)</f>
        <v>61416</v>
      </c>
    </row>
    <row r="287" spans="1:8" s="30" customFormat="1" ht="12.75">
      <c r="A287" s="178"/>
      <c r="B287" s="179"/>
      <c r="C287" s="179"/>
      <c r="D287" s="179"/>
      <c r="E287" s="179"/>
      <c r="F287" s="179"/>
      <c r="G287" s="278"/>
      <c r="H287" s="278"/>
    </row>
    <row r="288" spans="1:8" ht="12.75">
      <c r="A288" s="31"/>
      <c r="B288" s="29"/>
      <c r="C288" s="39" t="s">
        <v>3</v>
      </c>
      <c r="D288" s="40" t="s">
        <v>4</v>
      </c>
      <c r="E288" s="41"/>
      <c r="F288" s="41"/>
      <c r="G288" s="268">
        <f>SUM(G289)</f>
        <v>52450</v>
      </c>
      <c r="H288" s="268">
        <f>SUM(H289)</f>
        <v>55651</v>
      </c>
    </row>
    <row r="289" spans="1:8" ht="12.75">
      <c r="A289" s="35"/>
      <c r="B289" s="36"/>
      <c r="C289" s="36"/>
      <c r="D289" s="42" t="s">
        <v>14</v>
      </c>
      <c r="E289" s="38" t="s">
        <v>5</v>
      </c>
      <c r="F289" s="38"/>
      <c r="G289" s="267">
        <v>52450</v>
      </c>
      <c r="H289" s="267">
        <v>55651</v>
      </c>
    </row>
    <row r="290" spans="1:8" ht="12.75">
      <c r="A290" s="35"/>
      <c r="B290" s="36"/>
      <c r="C290" s="36"/>
      <c r="D290" s="36"/>
      <c r="E290" s="36"/>
      <c r="F290" s="36"/>
      <c r="G290" s="267"/>
      <c r="H290" s="267"/>
    </row>
    <row r="291" spans="1:8" ht="12.75">
      <c r="A291" s="35"/>
      <c r="B291" s="36"/>
      <c r="C291" s="39" t="s">
        <v>7</v>
      </c>
      <c r="D291" s="40" t="s">
        <v>8</v>
      </c>
      <c r="E291" s="41"/>
      <c r="F291" s="41"/>
      <c r="G291" s="268">
        <f>SUM(G292)</f>
        <v>5765</v>
      </c>
      <c r="H291" s="268">
        <f>SUM(H292)</f>
        <v>5765</v>
      </c>
    </row>
    <row r="292" spans="1:8" ht="12.75">
      <c r="A292" s="35"/>
      <c r="B292" s="36"/>
      <c r="C292" s="36"/>
      <c r="D292" s="42" t="s">
        <v>9</v>
      </c>
      <c r="E292" s="38" t="s">
        <v>10</v>
      </c>
      <c r="F292" s="38"/>
      <c r="G292" s="267">
        <f>SUM(G293:G294)</f>
        <v>5765</v>
      </c>
      <c r="H292" s="267">
        <f>SUM(H293:H294)</f>
        <v>5765</v>
      </c>
    </row>
    <row r="293" spans="1:8" ht="12.75">
      <c r="A293" s="35"/>
      <c r="B293" s="36"/>
      <c r="C293" s="36"/>
      <c r="D293" s="42"/>
      <c r="E293" s="43" t="s">
        <v>11</v>
      </c>
      <c r="F293" s="84" t="s">
        <v>192</v>
      </c>
      <c r="G293" s="275">
        <v>4765</v>
      </c>
      <c r="H293" s="275">
        <v>4765</v>
      </c>
    </row>
    <row r="294" spans="1:8" ht="12.75">
      <c r="A294" s="35"/>
      <c r="B294" s="36"/>
      <c r="C294" s="36"/>
      <c r="D294" s="42"/>
      <c r="E294" s="43" t="s">
        <v>11</v>
      </c>
      <c r="F294" s="238" t="s">
        <v>311</v>
      </c>
      <c r="G294" s="275">
        <v>1000</v>
      </c>
      <c r="H294" s="275">
        <v>1000</v>
      </c>
    </row>
    <row r="295" spans="1:8" ht="13.5" thickBot="1">
      <c r="A295" s="35"/>
      <c r="B295" s="36"/>
      <c r="C295" s="36"/>
      <c r="D295" s="42"/>
      <c r="E295" s="43"/>
      <c r="F295" s="50"/>
      <c r="G295" s="267"/>
      <c r="H295" s="267"/>
    </row>
    <row r="296" spans="1:8" ht="13.5" hidden="1" thickBot="1">
      <c r="A296" s="35"/>
      <c r="B296" s="36"/>
      <c r="C296" s="36"/>
      <c r="D296" s="36"/>
      <c r="E296" s="36"/>
      <c r="F296" s="36"/>
      <c r="G296" s="267"/>
      <c r="H296" s="267"/>
    </row>
    <row r="297" spans="1:8" s="30" customFormat="1" ht="13.5" customHeight="1" hidden="1" thickBot="1">
      <c r="A297" s="44"/>
      <c r="B297" s="33" t="s">
        <v>61</v>
      </c>
      <c r="C297" s="34"/>
      <c r="D297" s="34"/>
      <c r="E297" s="34"/>
      <c r="F297" s="34"/>
      <c r="G297" s="283"/>
      <c r="H297" s="283"/>
    </row>
    <row r="298" spans="1:8" s="30" customFormat="1" ht="13.5" customHeight="1" hidden="1">
      <c r="A298" s="31"/>
      <c r="B298" s="29"/>
      <c r="C298" s="29"/>
      <c r="D298" s="29"/>
      <c r="E298" s="29"/>
      <c r="F298" s="29"/>
      <c r="G298" s="283"/>
      <c r="H298" s="283"/>
    </row>
    <row r="299" spans="1:8" ht="13.5" customHeight="1" hidden="1">
      <c r="A299" s="31"/>
      <c r="B299" s="29"/>
      <c r="C299" s="39" t="s">
        <v>3</v>
      </c>
      <c r="D299" s="40" t="s">
        <v>4</v>
      </c>
      <c r="E299" s="41"/>
      <c r="F299" s="41"/>
      <c r="G299" s="267"/>
      <c r="H299" s="267"/>
    </row>
    <row r="300" spans="1:8" ht="13.5" customHeight="1" hidden="1">
      <c r="A300" s="35"/>
      <c r="B300" s="36"/>
      <c r="C300" s="36"/>
      <c r="D300" s="42" t="s">
        <v>18</v>
      </c>
      <c r="E300" s="38" t="s">
        <v>52</v>
      </c>
      <c r="F300" s="38"/>
      <c r="G300" s="267"/>
      <c r="H300" s="267"/>
    </row>
    <row r="301" spans="1:8" ht="13.5" customHeight="1" hidden="1">
      <c r="A301" s="35"/>
      <c r="B301" s="36"/>
      <c r="C301" s="36"/>
      <c r="D301" s="42" t="s">
        <v>20</v>
      </c>
      <c r="E301" s="38" t="s">
        <v>21</v>
      </c>
      <c r="F301" s="38"/>
      <c r="G301" s="267"/>
      <c r="H301" s="267"/>
    </row>
    <row r="302" spans="1:8" ht="13.5" customHeight="1" hidden="1">
      <c r="A302" s="35"/>
      <c r="B302" s="36"/>
      <c r="C302" s="36"/>
      <c r="D302" s="42" t="s">
        <v>14</v>
      </c>
      <c r="E302" s="38" t="s">
        <v>5</v>
      </c>
      <c r="F302" s="38"/>
      <c r="G302" s="267"/>
      <c r="H302" s="267"/>
    </row>
    <row r="303" spans="1:8" ht="13.5" customHeight="1" hidden="1">
      <c r="A303" s="35"/>
      <c r="B303" s="36"/>
      <c r="C303" s="36"/>
      <c r="D303" s="42" t="s">
        <v>22</v>
      </c>
      <c r="E303" s="38" t="s">
        <v>23</v>
      </c>
      <c r="F303" s="38"/>
      <c r="G303" s="267"/>
      <c r="H303" s="267"/>
    </row>
    <row r="304" spans="1:8" ht="13.5" customHeight="1" hidden="1">
      <c r="A304" s="35"/>
      <c r="B304" s="36"/>
      <c r="C304" s="36"/>
      <c r="D304" s="36"/>
      <c r="E304" s="36"/>
      <c r="F304" s="36"/>
      <c r="G304" s="267"/>
      <c r="H304" s="267"/>
    </row>
    <row r="305" spans="1:8" ht="13.5" customHeight="1" hidden="1">
      <c r="A305" s="35"/>
      <c r="B305" s="36"/>
      <c r="C305" s="39" t="s">
        <v>7</v>
      </c>
      <c r="D305" s="40" t="s">
        <v>8</v>
      </c>
      <c r="E305" s="41"/>
      <c r="F305" s="41"/>
      <c r="G305" s="267"/>
      <c r="H305" s="267"/>
    </row>
    <row r="306" spans="1:8" ht="13.5" customHeight="1" hidden="1">
      <c r="A306" s="35"/>
      <c r="B306" s="36"/>
      <c r="C306" s="36"/>
      <c r="D306" s="42" t="s">
        <v>9</v>
      </c>
      <c r="E306" s="38" t="s">
        <v>10</v>
      </c>
      <c r="F306" s="38"/>
      <c r="G306" s="267"/>
      <c r="H306" s="267"/>
    </row>
    <row r="307" spans="1:8" ht="13.5" customHeight="1" hidden="1">
      <c r="A307" s="35"/>
      <c r="B307" s="36"/>
      <c r="C307" s="36"/>
      <c r="D307" s="36"/>
      <c r="E307" s="36"/>
      <c r="F307" s="36"/>
      <c r="G307" s="267"/>
      <c r="H307" s="267"/>
    </row>
    <row r="308" spans="1:8" ht="13.5" customHeight="1" hidden="1">
      <c r="A308" s="35"/>
      <c r="B308" s="36"/>
      <c r="C308" s="39" t="s">
        <v>54</v>
      </c>
      <c r="D308" s="40" t="s">
        <v>47</v>
      </c>
      <c r="E308" s="41"/>
      <c r="F308" s="41"/>
      <c r="G308" s="267"/>
      <c r="H308" s="267"/>
    </row>
    <row r="309" spans="1:8" ht="13.5" customHeight="1" hidden="1">
      <c r="A309" s="35"/>
      <c r="B309" s="36"/>
      <c r="C309" s="36"/>
      <c r="D309" s="36"/>
      <c r="E309" s="59" t="s">
        <v>62</v>
      </c>
      <c r="F309" s="41"/>
      <c r="G309" s="267"/>
      <c r="H309" s="267"/>
    </row>
    <row r="310" spans="1:8" ht="13.5" customHeight="1" hidden="1" thickBot="1">
      <c r="A310" s="35"/>
      <c r="B310" s="36"/>
      <c r="C310" s="36"/>
      <c r="D310" s="36"/>
      <c r="E310" s="36"/>
      <c r="F310" s="36"/>
      <c r="G310" s="269"/>
      <c r="H310" s="269"/>
    </row>
    <row r="311" spans="1:8" s="107" customFormat="1" ht="13.5" thickBot="1">
      <c r="A311" s="70"/>
      <c r="B311" s="71" t="s">
        <v>63</v>
      </c>
      <c r="C311" s="71"/>
      <c r="D311" s="71"/>
      <c r="E311" s="71"/>
      <c r="F311" s="71"/>
      <c r="G311" s="265">
        <f>SUM(G313)</f>
        <v>3002</v>
      </c>
      <c r="H311" s="265">
        <f>SUM(H313)</f>
        <v>2693</v>
      </c>
    </row>
    <row r="312" spans="1:8" s="30" customFormat="1" ht="12.75">
      <c r="A312" s="31"/>
      <c r="B312" s="29"/>
      <c r="C312" s="29"/>
      <c r="D312" s="29"/>
      <c r="E312" s="29"/>
      <c r="F312" s="29"/>
      <c r="G312" s="280"/>
      <c r="H312" s="280"/>
    </row>
    <row r="313" spans="1:8" ht="12.75">
      <c r="A313" s="31"/>
      <c r="B313" s="29"/>
      <c r="C313" s="39" t="s">
        <v>3</v>
      </c>
      <c r="D313" s="40" t="s">
        <v>4</v>
      </c>
      <c r="E313" s="41"/>
      <c r="F313" s="41"/>
      <c r="G313" s="268">
        <f>SUM(G314:G316)</f>
        <v>3002</v>
      </c>
      <c r="H313" s="268">
        <f>SUM(H314:H316)</f>
        <v>2693</v>
      </c>
    </row>
    <row r="314" spans="1:8" ht="12.75">
      <c r="A314" s="35"/>
      <c r="B314" s="36"/>
      <c r="C314" s="36"/>
      <c r="D314" s="42" t="s">
        <v>18</v>
      </c>
      <c r="E314" s="38" t="s">
        <v>52</v>
      </c>
      <c r="F314" s="38"/>
      <c r="G314" s="267">
        <v>66</v>
      </c>
      <c r="H314" s="267">
        <v>66</v>
      </c>
    </row>
    <row r="315" spans="1:8" ht="12.75">
      <c r="A315" s="35"/>
      <c r="B315" s="36"/>
      <c r="C315" s="36"/>
      <c r="D315" s="42" t="s">
        <v>20</v>
      </c>
      <c r="E315" s="38" t="s">
        <v>21</v>
      </c>
      <c r="F315" s="38"/>
      <c r="G315" s="267">
        <v>25</v>
      </c>
      <c r="H315" s="267">
        <v>25</v>
      </c>
    </row>
    <row r="316" spans="1:8" ht="12.75">
      <c r="A316" s="35"/>
      <c r="B316" s="36"/>
      <c r="C316" s="36"/>
      <c r="D316" s="42" t="s">
        <v>14</v>
      </c>
      <c r="E316" s="38" t="s">
        <v>5</v>
      </c>
      <c r="F316" s="38"/>
      <c r="G316" s="267">
        <v>2911</v>
      </c>
      <c r="H316" s="267">
        <v>2602</v>
      </c>
    </row>
    <row r="317" spans="1:8" ht="12.75">
      <c r="A317" s="35"/>
      <c r="B317" s="36"/>
      <c r="C317" s="36"/>
      <c r="D317" s="36"/>
      <c r="E317" s="36"/>
      <c r="F317" s="36"/>
      <c r="G317" s="269"/>
      <c r="H317" s="269"/>
    </row>
    <row r="318" spans="1:8" ht="13.5" thickBot="1">
      <c r="A318" s="46"/>
      <c r="B318" s="47"/>
      <c r="C318" s="47"/>
      <c r="D318" s="47"/>
      <c r="E318" s="47"/>
      <c r="F318" s="47"/>
      <c r="G318" s="271"/>
      <c r="H318" s="271"/>
    </row>
    <row r="319" spans="1:8" s="107" customFormat="1" ht="13.5" thickBot="1">
      <c r="A319" s="70"/>
      <c r="B319" s="71" t="s">
        <v>143</v>
      </c>
      <c r="C319" s="71"/>
      <c r="D319" s="71"/>
      <c r="E319" s="71"/>
      <c r="F319" s="71"/>
      <c r="G319" s="265">
        <f>G321</f>
        <v>77912</v>
      </c>
      <c r="H319" s="265">
        <f>H321</f>
        <v>74197</v>
      </c>
    </row>
    <row r="320" spans="1:8" s="30" customFormat="1" ht="12.75">
      <c r="A320" s="31"/>
      <c r="B320" s="29"/>
      <c r="C320" s="29"/>
      <c r="D320" s="29"/>
      <c r="E320" s="29"/>
      <c r="F320" s="29"/>
      <c r="G320" s="280"/>
      <c r="H320" s="280"/>
    </row>
    <row r="321" spans="1:8" s="107" customFormat="1" ht="12.75">
      <c r="A321" s="106"/>
      <c r="B321" s="58"/>
      <c r="C321" s="39" t="s">
        <v>3</v>
      </c>
      <c r="D321" s="40" t="s">
        <v>4</v>
      </c>
      <c r="E321" s="40"/>
      <c r="F321" s="40"/>
      <c r="G321" s="268">
        <f>SUM(G322:G325)</f>
        <v>77912</v>
      </c>
      <c r="H321" s="268">
        <f>SUM(H322:H325)</f>
        <v>74197</v>
      </c>
    </row>
    <row r="322" spans="1:8" ht="12.75">
      <c r="A322" s="35"/>
      <c r="B322" s="36"/>
      <c r="C322" s="36"/>
      <c r="D322" s="42" t="s">
        <v>18</v>
      </c>
      <c r="E322" s="38" t="s">
        <v>52</v>
      </c>
      <c r="F322" s="38"/>
      <c r="G322" s="267"/>
      <c r="H322" s="267"/>
    </row>
    <row r="323" spans="1:8" ht="12.75">
      <c r="A323" s="35"/>
      <c r="B323" s="36"/>
      <c r="C323" s="36"/>
      <c r="D323" s="42" t="s">
        <v>20</v>
      </c>
      <c r="E323" s="38" t="s">
        <v>21</v>
      </c>
      <c r="F323" s="38"/>
      <c r="G323" s="267">
        <v>6271</v>
      </c>
      <c r="H323" s="267">
        <v>6271</v>
      </c>
    </row>
    <row r="324" spans="1:8" ht="12.75">
      <c r="A324" s="35"/>
      <c r="B324" s="36"/>
      <c r="C324" s="36"/>
      <c r="D324" s="42" t="s">
        <v>14</v>
      </c>
      <c r="E324" s="38" t="s">
        <v>5</v>
      </c>
      <c r="F324" s="38"/>
      <c r="G324" s="267">
        <v>200</v>
      </c>
      <c r="H324" s="267">
        <v>200</v>
      </c>
    </row>
    <row r="325" spans="1:8" ht="12.75">
      <c r="A325" s="35"/>
      <c r="B325" s="36"/>
      <c r="C325" s="36"/>
      <c r="D325" s="42" t="s">
        <v>22</v>
      </c>
      <c r="E325" s="38" t="s">
        <v>23</v>
      </c>
      <c r="F325" s="38"/>
      <c r="G325" s="267">
        <f>SUM(G326:G333)</f>
        <v>71441</v>
      </c>
      <c r="H325" s="267">
        <f>SUM(H326:H333)</f>
        <v>67726</v>
      </c>
    </row>
    <row r="326" spans="1:8" ht="12.75">
      <c r="A326" s="35"/>
      <c r="B326" s="36"/>
      <c r="C326" s="36"/>
      <c r="D326" s="36"/>
      <c r="E326" s="43" t="s">
        <v>11</v>
      </c>
      <c r="F326" s="48" t="s">
        <v>65</v>
      </c>
      <c r="G326" s="275">
        <v>4617</v>
      </c>
      <c r="H326" s="275">
        <v>9115</v>
      </c>
    </row>
    <row r="327" spans="1:8" ht="12.75">
      <c r="A327" s="35"/>
      <c r="B327" s="36"/>
      <c r="C327" s="36"/>
      <c r="D327" s="36"/>
      <c r="E327" s="43" t="s">
        <v>11</v>
      </c>
      <c r="F327" s="48" t="s">
        <v>508</v>
      </c>
      <c r="G327" s="275">
        <v>27360</v>
      </c>
      <c r="H327" s="275">
        <v>19253</v>
      </c>
    </row>
    <row r="328" spans="1:8" ht="12.75">
      <c r="A328" s="35"/>
      <c r="B328" s="36"/>
      <c r="C328" s="36"/>
      <c r="D328" s="36"/>
      <c r="E328" s="43" t="s">
        <v>11</v>
      </c>
      <c r="F328" s="48" t="s">
        <v>66</v>
      </c>
      <c r="G328" s="275">
        <v>2835</v>
      </c>
      <c r="H328" s="275">
        <v>2835</v>
      </c>
    </row>
    <row r="329" spans="1:8" ht="12.75">
      <c r="A329" s="35"/>
      <c r="B329" s="36"/>
      <c r="C329" s="36"/>
      <c r="D329" s="36"/>
      <c r="E329" s="43" t="s">
        <v>11</v>
      </c>
      <c r="F329" s="48" t="s">
        <v>144</v>
      </c>
      <c r="G329" s="275">
        <v>5500</v>
      </c>
      <c r="H329" s="275">
        <v>5500</v>
      </c>
    </row>
    <row r="330" spans="1:8" ht="12.75">
      <c r="A330" s="35"/>
      <c r="B330" s="36"/>
      <c r="C330" s="36"/>
      <c r="D330" s="36"/>
      <c r="E330" s="43" t="s">
        <v>11</v>
      </c>
      <c r="F330" s="48" t="s">
        <v>145</v>
      </c>
      <c r="G330" s="275">
        <v>5000</v>
      </c>
      <c r="H330" s="275">
        <v>5000</v>
      </c>
    </row>
    <row r="331" spans="1:8" ht="12.75">
      <c r="A331" s="35"/>
      <c r="B331" s="36"/>
      <c r="C331" s="36"/>
      <c r="D331" s="36"/>
      <c r="E331" s="43" t="s">
        <v>11</v>
      </c>
      <c r="F331" s="48" t="s">
        <v>268</v>
      </c>
      <c r="G331" s="275">
        <v>10260</v>
      </c>
      <c r="H331" s="275">
        <v>9422</v>
      </c>
    </row>
    <row r="332" spans="1:8" ht="12.75">
      <c r="A332" s="35"/>
      <c r="B332" s="36"/>
      <c r="C332" s="36"/>
      <c r="D332" s="36"/>
      <c r="E332" s="43" t="s">
        <v>11</v>
      </c>
      <c r="F332" s="48" t="s">
        <v>269</v>
      </c>
      <c r="G332" s="275">
        <v>12449</v>
      </c>
      <c r="H332" s="275">
        <v>12449</v>
      </c>
    </row>
    <row r="333" spans="1:8" ht="13.5" thickBot="1">
      <c r="A333" s="46"/>
      <c r="B333" s="47"/>
      <c r="C333" s="47"/>
      <c r="D333" s="47"/>
      <c r="E333" s="67" t="s">
        <v>11</v>
      </c>
      <c r="F333" s="561" t="s">
        <v>270</v>
      </c>
      <c r="G333" s="296">
        <v>3420</v>
      </c>
      <c r="H333" s="296">
        <v>4152</v>
      </c>
    </row>
    <row r="334" spans="1:8" s="107" customFormat="1" ht="13.5" hidden="1" thickBot="1">
      <c r="A334" s="70"/>
      <c r="B334" s="71" t="s">
        <v>146</v>
      </c>
      <c r="C334" s="71"/>
      <c r="D334" s="71"/>
      <c r="E334" s="71"/>
      <c r="F334" s="71"/>
      <c r="G334" s="265"/>
      <c r="H334" s="265"/>
    </row>
    <row r="335" spans="1:8" s="30" customFormat="1" ht="13.5" hidden="1" thickBot="1">
      <c r="A335" s="61"/>
      <c r="B335" s="62"/>
      <c r="C335" s="63"/>
      <c r="D335" s="63"/>
      <c r="E335" s="63"/>
      <c r="F335" s="63"/>
      <c r="G335" s="280"/>
      <c r="H335" s="280"/>
    </row>
    <row r="336" spans="1:8" s="107" customFormat="1" ht="13.5" hidden="1" thickBot="1">
      <c r="A336" s="130"/>
      <c r="B336" s="131"/>
      <c r="C336" s="39" t="s">
        <v>3</v>
      </c>
      <c r="D336" s="40" t="s">
        <v>4</v>
      </c>
      <c r="E336" s="40"/>
      <c r="F336" s="40"/>
      <c r="G336" s="268"/>
      <c r="H336" s="268"/>
    </row>
    <row r="337" spans="1:8" s="30" customFormat="1" ht="13.5" hidden="1" thickBot="1">
      <c r="A337" s="61"/>
      <c r="B337" s="62"/>
      <c r="C337" s="63"/>
      <c r="D337" s="64" t="s">
        <v>22</v>
      </c>
      <c r="E337" s="65" t="s">
        <v>23</v>
      </c>
      <c r="F337" s="65"/>
      <c r="G337" s="283"/>
      <c r="H337" s="283"/>
    </row>
    <row r="338" spans="1:8" ht="13.5" hidden="1" thickBot="1">
      <c r="A338" s="31"/>
      <c r="B338" s="29"/>
      <c r="C338" s="29"/>
      <c r="D338" s="29"/>
      <c r="E338" s="66" t="s">
        <v>11</v>
      </c>
      <c r="F338" s="48" t="s">
        <v>147</v>
      </c>
      <c r="G338" s="267"/>
      <c r="H338" s="267"/>
    </row>
    <row r="339" spans="1:8" ht="13.5" hidden="1" thickBot="1">
      <c r="A339" s="35"/>
      <c r="B339" s="36"/>
      <c r="C339" s="36"/>
      <c r="D339" s="36"/>
      <c r="E339" s="43" t="s">
        <v>11</v>
      </c>
      <c r="F339" s="48" t="s">
        <v>148</v>
      </c>
      <c r="G339" s="267"/>
      <c r="H339" s="267"/>
    </row>
    <row r="340" spans="1:8" ht="13.5" hidden="1" thickBot="1">
      <c r="A340" s="35"/>
      <c r="B340" s="36"/>
      <c r="C340" s="36"/>
      <c r="D340" s="36"/>
      <c r="E340" s="43"/>
      <c r="F340" s="50"/>
      <c r="G340" s="267"/>
      <c r="H340" s="267"/>
    </row>
    <row r="341" spans="1:8" ht="13.5" hidden="1" thickBot="1">
      <c r="A341" s="35"/>
      <c r="B341" s="36"/>
      <c r="C341" s="36"/>
      <c r="D341" s="42" t="s">
        <v>14</v>
      </c>
      <c r="E341" s="41" t="s">
        <v>5</v>
      </c>
      <c r="F341" s="41"/>
      <c r="G341" s="267"/>
      <c r="H341" s="267"/>
    </row>
    <row r="342" spans="1:8" ht="13.5" hidden="1" thickBot="1">
      <c r="A342" s="35"/>
      <c r="B342" s="36"/>
      <c r="C342" s="36"/>
      <c r="D342" s="36"/>
      <c r="E342" s="43"/>
      <c r="F342" s="50"/>
      <c r="G342" s="269"/>
      <c r="H342" s="269"/>
    </row>
    <row r="343" spans="1:8" s="107" customFormat="1" ht="13.5" hidden="1" thickBot="1">
      <c r="A343" s="70"/>
      <c r="B343" s="71" t="s">
        <v>149</v>
      </c>
      <c r="C343" s="71"/>
      <c r="D343" s="71"/>
      <c r="E343" s="71"/>
      <c r="F343" s="71"/>
      <c r="G343" s="265"/>
      <c r="H343" s="265"/>
    </row>
    <row r="344" spans="1:8" s="30" customFormat="1" ht="13.5" hidden="1" thickBot="1">
      <c r="A344" s="186"/>
      <c r="B344" s="187"/>
      <c r="C344" s="188"/>
      <c r="D344" s="188"/>
      <c r="E344" s="188"/>
      <c r="F344" s="188"/>
      <c r="G344" s="278"/>
      <c r="H344" s="278"/>
    </row>
    <row r="345" spans="1:8" s="30" customFormat="1" ht="13.5" hidden="1" thickBot="1">
      <c r="A345" s="61"/>
      <c r="B345" s="62"/>
      <c r="C345" s="39" t="s">
        <v>3</v>
      </c>
      <c r="D345" s="40" t="s">
        <v>4</v>
      </c>
      <c r="E345" s="41"/>
      <c r="F345" s="41"/>
      <c r="G345" s="268"/>
      <c r="H345" s="268"/>
    </row>
    <row r="346" spans="1:8" s="30" customFormat="1" ht="13.5" hidden="1" thickBot="1">
      <c r="A346" s="61"/>
      <c r="B346" s="62"/>
      <c r="C346" s="63"/>
      <c r="D346" s="64" t="s">
        <v>22</v>
      </c>
      <c r="E346" s="65" t="s">
        <v>23</v>
      </c>
      <c r="F346" s="65"/>
      <c r="G346" s="283"/>
      <c r="H346" s="283"/>
    </row>
    <row r="347" spans="1:8" ht="13.5" hidden="1" thickBot="1">
      <c r="A347" s="31"/>
      <c r="B347" s="29"/>
      <c r="C347" s="29"/>
      <c r="D347" s="29"/>
      <c r="E347" s="66" t="s">
        <v>11</v>
      </c>
      <c r="F347" s="48" t="s">
        <v>64</v>
      </c>
      <c r="G347" s="267"/>
      <c r="H347" s="267"/>
    </row>
    <row r="348" spans="1:8" ht="13.5" hidden="1" thickBot="1">
      <c r="A348" s="35"/>
      <c r="B348" s="36"/>
      <c r="C348" s="36"/>
      <c r="D348" s="36"/>
      <c r="E348" s="43"/>
      <c r="F348" s="50"/>
      <c r="G348" s="267"/>
      <c r="H348" s="267"/>
    </row>
    <row r="349" spans="1:8" ht="13.5" hidden="1" thickBot="1">
      <c r="A349" s="46"/>
      <c r="B349" s="47"/>
      <c r="C349" s="47"/>
      <c r="D349" s="47"/>
      <c r="E349" s="67"/>
      <c r="F349" s="68"/>
      <c r="G349" s="271"/>
      <c r="H349" s="271"/>
    </row>
    <row r="350" spans="1:8" s="107" customFormat="1" ht="13.5" thickBot="1">
      <c r="A350" s="70"/>
      <c r="B350" s="71" t="s">
        <v>150</v>
      </c>
      <c r="C350" s="71"/>
      <c r="D350" s="71"/>
      <c r="E350" s="71"/>
      <c r="F350" s="71"/>
      <c r="G350" s="265">
        <f>SUM(G352)</f>
        <v>30198</v>
      </c>
      <c r="H350" s="265">
        <f>SUM(H352)</f>
        <v>32349</v>
      </c>
    </row>
    <row r="351" spans="1:8" s="30" customFormat="1" ht="12.75">
      <c r="A351" s="31"/>
      <c r="B351" s="29"/>
      <c r="C351" s="29"/>
      <c r="D351" s="29"/>
      <c r="E351" s="29"/>
      <c r="F351" s="29"/>
      <c r="G351" s="280"/>
      <c r="H351" s="280"/>
    </row>
    <row r="352" spans="1:8" s="107" customFormat="1" ht="12.75">
      <c r="A352" s="106"/>
      <c r="B352" s="58"/>
      <c r="C352" s="39" t="s">
        <v>3</v>
      </c>
      <c r="D352" s="40" t="s">
        <v>4</v>
      </c>
      <c r="E352" s="40"/>
      <c r="F352" s="40"/>
      <c r="G352" s="268">
        <f>SUM(G353+G354+G355+G356)</f>
        <v>30198</v>
      </c>
      <c r="H352" s="268">
        <f>SUM(H353+H354+H355+H356)</f>
        <v>32349</v>
      </c>
    </row>
    <row r="353" spans="1:8" ht="12.75">
      <c r="A353" s="35"/>
      <c r="B353" s="36"/>
      <c r="C353" s="36"/>
      <c r="D353" s="42" t="s">
        <v>18</v>
      </c>
      <c r="E353" s="38" t="s">
        <v>52</v>
      </c>
      <c r="F353" s="38"/>
      <c r="G353" s="267"/>
      <c r="H353" s="267"/>
    </row>
    <row r="354" spans="1:8" ht="12.75">
      <c r="A354" s="35"/>
      <c r="B354" s="36"/>
      <c r="C354" s="36"/>
      <c r="D354" s="42" t="s">
        <v>20</v>
      </c>
      <c r="E354" s="38" t="s">
        <v>21</v>
      </c>
      <c r="F354" s="38"/>
      <c r="G354" s="267"/>
      <c r="H354" s="267"/>
    </row>
    <row r="355" spans="1:8" ht="12.75">
      <c r="A355" s="35"/>
      <c r="B355" s="36"/>
      <c r="C355" s="36"/>
      <c r="D355" s="42" t="s">
        <v>14</v>
      </c>
      <c r="E355" s="38" t="s">
        <v>5</v>
      </c>
      <c r="F355" s="38"/>
      <c r="G355" s="267"/>
      <c r="H355" s="267"/>
    </row>
    <row r="356" spans="1:8" ht="12.75">
      <c r="A356" s="35"/>
      <c r="B356" s="36"/>
      <c r="C356" s="36"/>
      <c r="D356" s="42" t="s">
        <v>22</v>
      </c>
      <c r="E356" s="38" t="s">
        <v>23</v>
      </c>
      <c r="F356" s="38"/>
      <c r="G356" s="267">
        <f>SUM(G357:G363)</f>
        <v>30198</v>
      </c>
      <c r="H356" s="267">
        <f>SUM(H357:H364)</f>
        <v>32349</v>
      </c>
    </row>
    <row r="357" spans="1:8" ht="12.75">
      <c r="A357" s="35"/>
      <c r="B357" s="36"/>
      <c r="C357" s="36"/>
      <c r="D357" s="36"/>
      <c r="E357" s="43" t="s">
        <v>11</v>
      </c>
      <c r="F357" s="48" t="s">
        <v>67</v>
      </c>
      <c r="G357" s="275">
        <v>7000</v>
      </c>
      <c r="H357" s="275">
        <v>6546</v>
      </c>
    </row>
    <row r="358" spans="1:8" ht="12.75">
      <c r="A358" s="35"/>
      <c r="B358" s="36"/>
      <c r="C358" s="36"/>
      <c r="D358" s="36"/>
      <c r="E358" s="43" t="s">
        <v>11</v>
      </c>
      <c r="F358" s="48" t="s">
        <v>189</v>
      </c>
      <c r="G358" s="275">
        <v>4000</v>
      </c>
      <c r="H358" s="275">
        <v>4000</v>
      </c>
    </row>
    <row r="359" spans="1:8" ht="12.75">
      <c r="A359" s="35"/>
      <c r="B359" s="36"/>
      <c r="C359" s="36"/>
      <c r="D359" s="36"/>
      <c r="E359" s="43" t="s">
        <v>11</v>
      </c>
      <c r="F359" s="48" t="s">
        <v>151</v>
      </c>
      <c r="G359" s="275">
        <v>500</v>
      </c>
      <c r="H359" s="275">
        <v>722</v>
      </c>
    </row>
    <row r="360" spans="1:8" ht="12.75">
      <c r="A360" s="35"/>
      <c r="B360" s="36"/>
      <c r="C360" s="36"/>
      <c r="D360" s="36"/>
      <c r="E360" s="43" t="s">
        <v>11</v>
      </c>
      <c r="F360" s="48" t="s">
        <v>152</v>
      </c>
      <c r="G360" s="275">
        <v>1000</v>
      </c>
      <c r="H360" s="275">
        <v>1000</v>
      </c>
    </row>
    <row r="361" spans="1:8" ht="12.75">
      <c r="A361" s="35"/>
      <c r="B361" s="36"/>
      <c r="C361" s="36"/>
      <c r="D361" s="36"/>
      <c r="E361" s="43" t="s">
        <v>11</v>
      </c>
      <c r="F361" s="48" t="s">
        <v>271</v>
      </c>
      <c r="G361" s="275">
        <v>50</v>
      </c>
      <c r="H361" s="275">
        <v>50</v>
      </c>
    </row>
    <row r="362" spans="1:8" ht="12.75">
      <c r="A362" s="35"/>
      <c r="B362" s="36"/>
      <c r="C362" s="36"/>
      <c r="D362" s="36"/>
      <c r="E362" s="43" t="s">
        <v>11</v>
      </c>
      <c r="F362" s="48" t="s">
        <v>302</v>
      </c>
      <c r="G362" s="275">
        <v>8148</v>
      </c>
      <c r="H362" s="275">
        <v>8231</v>
      </c>
    </row>
    <row r="363" spans="1:8" ht="12.75">
      <c r="A363" s="35"/>
      <c r="B363" s="36"/>
      <c r="C363" s="36"/>
      <c r="D363" s="36"/>
      <c r="E363" s="148" t="s">
        <v>11</v>
      </c>
      <c r="F363" s="48" t="s">
        <v>243</v>
      </c>
      <c r="G363" s="277">
        <v>9500</v>
      </c>
      <c r="H363" s="277">
        <v>9500</v>
      </c>
    </row>
    <row r="364" spans="1:8" ht="12.75">
      <c r="A364" s="35"/>
      <c r="B364" s="36"/>
      <c r="C364" s="36"/>
      <c r="D364" s="36"/>
      <c r="E364" s="148" t="s">
        <v>11</v>
      </c>
      <c r="F364" s="256" t="s">
        <v>595</v>
      </c>
      <c r="G364" s="277"/>
      <c r="H364" s="277">
        <v>2300</v>
      </c>
    </row>
    <row r="365" spans="1:8" ht="13.5" thickBot="1">
      <c r="A365" s="46"/>
      <c r="B365" s="47"/>
      <c r="C365" s="47"/>
      <c r="D365" s="47"/>
      <c r="E365" s="67"/>
      <c r="F365" s="68"/>
      <c r="G365" s="271"/>
      <c r="H365" s="271"/>
    </row>
    <row r="366" spans="1:8" s="30" customFormat="1" ht="13.5" thickBot="1">
      <c r="A366" s="44"/>
      <c r="B366" s="33" t="s">
        <v>153</v>
      </c>
      <c r="C366" s="34"/>
      <c r="D366" s="34"/>
      <c r="E366" s="34"/>
      <c r="F366" s="34"/>
      <c r="G366" s="265">
        <f>SUM(G368)</f>
        <v>5000</v>
      </c>
      <c r="H366" s="265">
        <f>SUM(H368)</f>
        <v>8494</v>
      </c>
    </row>
    <row r="367" spans="1:8" s="30" customFormat="1" ht="12.75">
      <c r="A367" s="186"/>
      <c r="B367" s="187"/>
      <c r="C367" s="188"/>
      <c r="D367" s="188"/>
      <c r="E367" s="188"/>
      <c r="F367" s="188"/>
      <c r="G367" s="278"/>
      <c r="H367" s="278"/>
    </row>
    <row r="368" spans="1:8" s="107" customFormat="1" ht="12.75">
      <c r="A368" s="130"/>
      <c r="B368" s="131"/>
      <c r="C368" s="39" t="s">
        <v>3</v>
      </c>
      <c r="D368" s="40" t="s">
        <v>4</v>
      </c>
      <c r="E368" s="40"/>
      <c r="F368" s="40"/>
      <c r="G368" s="268">
        <f>SUM(G369+G373)</f>
        <v>5000</v>
      </c>
      <c r="H368" s="268">
        <f>SUM(H369+H373)</f>
        <v>8494</v>
      </c>
    </row>
    <row r="369" spans="1:8" s="30" customFormat="1" ht="12.75">
      <c r="A369" s="61"/>
      <c r="B369" s="62"/>
      <c r="C369" s="63"/>
      <c r="D369" s="64" t="s">
        <v>22</v>
      </c>
      <c r="E369" s="65" t="s">
        <v>23</v>
      </c>
      <c r="F369" s="65"/>
      <c r="G369" s="283">
        <f>SUM(G370)</f>
        <v>5000</v>
      </c>
      <c r="H369" s="283">
        <f>SUM(H370+H371)</f>
        <v>8494</v>
      </c>
    </row>
    <row r="370" spans="1:8" ht="12.75">
      <c r="A370" s="31"/>
      <c r="B370" s="29"/>
      <c r="C370" s="29"/>
      <c r="D370" s="29"/>
      <c r="E370" s="66" t="s">
        <v>11</v>
      </c>
      <c r="F370" s="48" t="s">
        <v>68</v>
      </c>
      <c r="G370" s="275">
        <v>5000</v>
      </c>
      <c r="H370" s="275">
        <v>6515</v>
      </c>
    </row>
    <row r="371" spans="1:8" ht="12.75">
      <c r="A371" s="31"/>
      <c r="B371" s="29"/>
      <c r="C371" s="29"/>
      <c r="D371" s="29"/>
      <c r="E371" s="66" t="s">
        <v>11</v>
      </c>
      <c r="F371" s="48" t="s">
        <v>180</v>
      </c>
      <c r="G371" s="267"/>
      <c r="H371" s="275">
        <v>1979</v>
      </c>
    </row>
    <row r="372" spans="1:8" ht="12.75">
      <c r="A372" s="31"/>
      <c r="B372" s="29"/>
      <c r="C372" s="29"/>
      <c r="D372" s="29"/>
      <c r="E372" s="105" t="s">
        <v>11</v>
      </c>
      <c r="F372" s="48" t="s">
        <v>239</v>
      </c>
      <c r="G372" s="267"/>
      <c r="H372" s="267"/>
    </row>
    <row r="373" spans="1:8" ht="12.75">
      <c r="A373" s="31"/>
      <c r="B373" s="29"/>
      <c r="C373" s="29"/>
      <c r="D373" s="150" t="s">
        <v>232</v>
      </c>
      <c r="E373" s="151" t="s">
        <v>233</v>
      </c>
      <c r="F373" s="48"/>
      <c r="G373" s="267">
        <f>SUM(G374:G374)</f>
        <v>0</v>
      </c>
      <c r="H373" s="267">
        <f>SUM(H374:H374)</f>
        <v>0</v>
      </c>
    </row>
    <row r="374" spans="1:8" ht="12.75">
      <c r="A374" s="31"/>
      <c r="B374" s="29"/>
      <c r="C374" s="29"/>
      <c r="D374" s="29"/>
      <c r="E374" s="105" t="s">
        <v>11</v>
      </c>
      <c r="F374" s="48" t="s">
        <v>223</v>
      </c>
      <c r="G374" s="267"/>
      <c r="H374" s="267"/>
    </row>
    <row r="375" spans="1:8" ht="12.75">
      <c r="A375" s="35"/>
      <c r="B375" s="36"/>
      <c r="C375" s="36"/>
      <c r="D375" s="36"/>
      <c r="E375" s="43"/>
      <c r="F375" s="50"/>
      <c r="G375" s="269"/>
      <c r="H375" s="269"/>
    </row>
    <row r="376" spans="1:8" ht="13.5" thickBot="1">
      <c r="A376" s="46"/>
      <c r="B376" s="47"/>
      <c r="C376" s="47"/>
      <c r="D376" s="47"/>
      <c r="E376" s="67"/>
      <c r="F376" s="68"/>
      <c r="G376" s="271"/>
      <c r="H376" s="271"/>
    </row>
    <row r="377" spans="1:8" s="30" customFormat="1" ht="13.5" thickBot="1">
      <c r="A377" s="44"/>
      <c r="B377" s="33" t="s">
        <v>69</v>
      </c>
      <c r="C377" s="34"/>
      <c r="D377" s="34"/>
      <c r="E377" s="34"/>
      <c r="F377" s="34"/>
      <c r="G377" s="265">
        <f>SUM(G379+G383)</f>
        <v>50389</v>
      </c>
      <c r="H377" s="265">
        <f>SUM(H379+H383)</f>
        <v>54017</v>
      </c>
    </row>
    <row r="378" spans="1:8" s="30" customFormat="1" ht="12.75">
      <c r="A378" s="31"/>
      <c r="B378" s="29"/>
      <c r="C378" s="29"/>
      <c r="D378" s="29"/>
      <c r="E378" s="29"/>
      <c r="F378" s="29"/>
      <c r="G378" s="280"/>
      <c r="H378" s="280"/>
    </row>
    <row r="379" spans="1:8" ht="12.75">
      <c r="A379" s="31"/>
      <c r="B379" s="29"/>
      <c r="C379" s="39" t="s">
        <v>3</v>
      </c>
      <c r="D379" s="40" t="s">
        <v>4</v>
      </c>
      <c r="E379" s="41"/>
      <c r="F379" s="41"/>
      <c r="G379" s="268">
        <f>SUM(G380:G381)</f>
        <v>41363</v>
      </c>
      <c r="H379" s="268">
        <f>SUM(H380:H381)</f>
        <v>44991</v>
      </c>
    </row>
    <row r="380" spans="1:8" ht="12.75">
      <c r="A380" s="35"/>
      <c r="B380" s="36"/>
      <c r="C380" s="36"/>
      <c r="D380" s="42" t="s">
        <v>14</v>
      </c>
      <c r="E380" s="38" t="s">
        <v>225</v>
      </c>
      <c r="F380" s="38"/>
      <c r="G380" s="267">
        <v>41363</v>
      </c>
      <c r="H380" s="267">
        <v>44991</v>
      </c>
    </row>
    <row r="381" spans="1:8" ht="12.75">
      <c r="A381" s="35"/>
      <c r="B381" s="36"/>
      <c r="C381" s="36"/>
      <c r="D381" s="42" t="s">
        <v>22</v>
      </c>
      <c r="E381" s="38" t="s">
        <v>23</v>
      </c>
      <c r="F381" s="38"/>
      <c r="G381" s="267"/>
      <c r="H381" s="267"/>
    </row>
    <row r="382" spans="1:8" ht="12.75">
      <c r="A382" s="35"/>
      <c r="B382" s="36"/>
      <c r="C382" s="36"/>
      <c r="D382" s="36"/>
      <c r="E382" s="36"/>
      <c r="F382" s="36"/>
      <c r="G382" s="267"/>
      <c r="H382" s="267"/>
    </row>
    <row r="383" spans="1:8" ht="12.75">
      <c r="A383" s="35"/>
      <c r="B383" s="36"/>
      <c r="C383" s="39" t="s">
        <v>7</v>
      </c>
      <c r="D383" s="40" t="s">
        <v>8</v>
      </c>
      <c r="E383" s="41"/>
      <c r="F383" s="41"/>
      <c r="G383" s="268">
        <f>SUM(G384+G387+G390)</f>
        <v>9026</v>
      </c>
      <c r="H383" s="268">
        <f>SUM(H384+H387+H390)</f>
        <v>9026</v>
      </c>
    </row>
    <row r="384" spans="1:8" ht="12.75">
      <c r="A384" s="35"/>
      <c r="B384" s="36"/>
      <c r="C384" s="36"/>
      <c r="D384" s="42" t="s">
        <v>9</v>
      </c>
      <c r="E384" s="38" t="s">
        <v>10</v>
      </c>
      <c r="F384" s="38"/>
      <c r="G384" s="267">
        <f>SUM(G385:G385)</f>
        <v>348</v>
      </c>
      <c r="H384" s="267">
        <f>SUM(H385:H385)</f>
        <v>348</v>
      </c>
    </row>
    <row r="385" spans="1:8" s="93" customFormat="1" ht="12.75">
      <c r="A385" s="92"/>
      <c r="B385" s="50"/>
      <c r="C385" s="50"/>
      <c r="D385" s="83"/>
      <c r="E385" s="595" t="s">
        <v>228</v>
      </c>
      <c r="F385" s="48" t="s">
        <v>509</v>
      </c>
      <c r="G385" s="275">
        <v>348</v>
      </c>
      <c r="H385" s="275">
        <v>348</v>
      </c>
    </row>
    <row r="386" spans="1:8" ht="12.75">
      <c r="A386" s="35"/>
      <c r="B386" s="36"/>
      <c r="C386" s="36"/>
      <c r="D386" s="42"/>
      <c r="E386" s="79"/>
      <c r="F386" s="41"/>
      <c r="G386" s="267"/>
      <c r="H386" s="267"/>
    </row>
    <row r="387" spans="1:8" ht="12.75">
      <c r="A387" s="35"/>
      <c r="B387" s="36"/>
      <c r="C387" s="36"/>
      <c r="D387" s="42" t="s">
        <v>12</v>
      </c>
      <c r="E387" s="218" t="s">
        <v>13</v>
      </c>
      <c r="F387" s="41"/>
      <c r="G387" s="267">
        <f>SUM(G388)</f>
        <v>8678</v>
      </c>
      <c r="H387" s="267">
        <f>SUM(H388)</f>
        <v>8678</v>
      </c>
    </row>
    <row r="388" spans="1:8" s="93" customFormat="1" ht="12.75">
      <c r="A388" s="92"/>
      <c r="B388" s="50"/>
      <c r="C388" s="50"/>
      <c r="D388" s="83"/>
      <c r="E388" s="595" t="s">
        <v>11</v>
      </c>
      <c r="F388" s="59" t="s">
        <v>312</v>
      </c>
      <c r="G388" s="275">
        <v>8678</v>
      </c>
      <c r="H388" s="275">
        <v>8678</v>
      </c>
    </row>
    <row r="389" spans="1:8" ht="12.75">
      <c r="A389" s="35"/>
      <c r="B389" s="36"/>
      <c r="C389" s="36"/>
      <c r="D389" s="42"/>
      <c r="E389" s="79"/>
      <c r="F389" s="41"/>
      <c r="G389" s="267"/>
      <c r="H389" s="267"/>
    </row>
    <row r="390" spans="1:8" ht="12.75">
      <c r="A390" s="35"/>
      <c r="B390" s="36"/>
      <c r="C390" s="36"/>
      <c r="D390" s="159" t="s">
        <v>237</v>
      </c>
      <c r="E390" s="95" t="s">
        <v>37</v>
      </c>
      <c r="F390" s="41"/>
      <c r="G390" s="267">
        <f>SUM(G391)</f>
        <v>0</v>
      </c>
      <c r="H390" s="267">
        <f>SUM(H391)</f>
        <v>0</v>
      </c>
    </row>
    <row r="391" spans="1:8" ht="12.75">
      <c r="A391" s="35"/>
      <c r="B391" s="36"/>
      <c r="C391" s="36"/>
      <c r="D391" s="159"/>
      <c r="E391" s="155" t="s">
        <v>228</v>
      </c>
      <c r="F391" s="38"/>
      <c r="G391" s="267"/>
      <c r="H391" s="267"/>
    </row>
    <row r="392" spans="1:8" ht="13.5" thickBot="1">
      <c r="A392" s="46"/>
      <c r="B392" s="47"/>
      <c r="C392" s="47"/>
      <c r="D392" s="298"/>
      <c r="E392" s="194"/>
      <c r="F392" s="47"/>
      <c r="G392" s="271"/>
      <c r="H392" s="271"/>
    </row>
    <row r="393" spans="1:8" s="30" customFormat="1" ht="13.5" thickBot="1">
      <c r="A393" s="44"/>
      <c r="B393" s="33" t="s">
        <v>244</v>
      </c>
      <c r="C393" s="34"/>
      <c r="D393" s="34"/>
      <c r="E393" s="34"/>
      <c r="F393" s="34"/>
      <c r="G393" s="265">
        <f>SUM(G395+G401)</f>
        <v>35103</v>
      </c>
      <c r="H393" s="265">
        <f>SUM(H395+H401)</f>
        <v>31798</v>
      </c>
    </row>
    <row r="394" spans="1:8" s="30" customFormat="1" ht="12.75">
      <c r="A394" s="178"/>
      <c r="B394" s="179"/>
      <c r="C394" s="179"/>
      <c r="D394" s="179"/>
      <c r="E394" s="179"/>
      <c r="F394" s="179"/>
      <c r="G394" s="278"/>
      <c r="H394" s="278"/>
    </row>
    <row r="395" spans="1:8" ht="12.75">
      <c r="A395" s="31"/>
      <c r="B395" s="29"/>
      <c r="C395" s="39" t="s">
        <v>3</v>
      </c>
      <c r="D395" s="40" t="s">
        <v>4</v>
      </c>
      <c r="E395" s="41"/>
      <c r="F395" s="41"/>
      <c r="G395" s="268">
        <f>SUM(G396+G397+G398+G399)</f>
        <v>31626</v>
      </c>
      <c r="H395" s="268">
        <f>SUM(H396+H397+H398+H399)</f>
        <v>28296</v>
      </c>
    </row>
    <row r="396" spans="1:8" ht="12.75">
      <c r="A396" s="35"/>
      <c r="B396" s="36"/>
      <c r="C396" s="36"/>
      <c r="D396" s="42" t="s">
        <v>18</v>
      </c>
      <c r="E396" s="38" t="s">
        <v>52</v>
      </c>
      <c r="F396" s="38"/>
      <c r="G396" s="267"/>
      <c r="H396" s="267"/>
    </row>
    <row r="397" spans="1:8" ht="12.75">
      <c r="A397" s="35"/>
      <c r="B397" s="36"/>
      <c r="C397" s="36"/>
      <c r="D397" s="42" t="s">
        <v>20</v>
      </c>
      <c r="E397" s="38" t="s">
        <v>21</v>
      </c>
      <c r="F397" s="38"/>
      <c r="G397" s="267"/>
      <c r="H397" s="267"/>
    </row>
    <row r="398" spans="1:8" ht="12.75">
      <c r="A398" s="35"/>
      <c r="B398" s="36"/>
      <c r="C398" s="36"/>
      <c r="D398" s="42" t="s">
        <v>14</v>
      </c>
      <c r="E398" s="38" t="s">
        <v>5</v>
      </c>
      <c r="F398" s="38"/>
      <c r="G398" s="267">
        <v>31626</v>
      </c>
      <c r="H398" s="267">
        <v>28296</v>
      </c>
    </row>
    <row r="399" spans="1:8" ht="12.75">
      <c r="A399" s="35"/>
      <c r="B399" s="36"/>
      <c r="C399" s="36"/>
      <c r="D399" s="42" t="s">
        <v>22</v>
      </c>
      <c r="E399" s="38" t="s">
        <v>23</v>
      </c>
      <c r="F399" s="38"/>
      <c r="G399" s="267"/>
      <c r="H399" s="267"/>
    </row>
    <row r="400" spans="1:8" ht="12.75">
      <c r="A400" s="35"/>
      <c r="B400" s="36"/>
      <c r="C400" s="36"/>
      <c r="D400" s="36"/>
      <c r="E400" s="36"/>
      <c r="F400" s="36"/>
      <c r="G400" s="267"/>
      <c r="H400" s="267"/>
    </row>
    <row r="401" spans="1:8" ht="12.75">
      <c r="A401" s="35"/>
      <c r="B401" s="36"/>
      <c r="C401" s="39" t="s">
        <v>7</v>
      </c>
      <c r="D401" s="40" t="s">
        <v>8</v>
      </c>
      <c r="E401" s="41"/>
      <c r="F401" s="41"/>
      <c r="G401" s="268">
        <f>SUM(G402)</f>
        <v>3477</v>
      </c>
      <c r="H401" s="268">
        <f>SUM(H402)</f>
        <v>3502</v>
      </c>
    </row>
    <row r="402" spans="1:8" ht="12.75">
      <c r="A402" s="35"/>
      <c r="B402" s="36"/>
      <c r="C402" s="36"/>
      <c r="D402" s="42" t="s">
        <v>9</v>
      </c>
      <c r="E402" s="38" t="s">
        <v>10</v>
      </c>
      <c r="F402" s="38"/>
      <c r="G402" s="267">
        <f>SUM(G403:G405)</f>
        <v>3477</v>
      </c>
      <c r="H402" s="267">
        <f>SUM(H403:H405)</f>
        <v>3502</v>
      </c>
    </row>
    <row r="403" spans="1:8" ht="12.75">
      <c r="A403" s="35"/>
      <c r="B403" s="36"/>
      <c r="C403" s="36"/>
      <c r="D403" s="36"/>
      <c r="E403" s="43" t="s">
        <v>11</v>
      </c>
      <c r="F403" s="48" t="s">
        <v>70</v>
      </c>
      <c r="G403" s="275">
        <v>1437</v>
      </c>
      <c r="H403" s="275">
        <v>1437</v>
      </c>
    </row>
    <row r="404" spans="1:8" ht="12.75">
      <c r="A404" s="35"/>
      <c r="B404" s="36"/>
      <c r="C404" s="36"/>
      <c r="D404" s="36"/>
      <c r="E404" s="43" t="s">
        <v>11</v>
      </c>
      <c r="F404" s="256" t="s">
        <v>475</v>
      </c>
      <c r="G404" s="275">
        <v>1440</v>
      </c>
      <c r="H404" s="275">
        <v>1440</v>
      </c>
    </row>
    <row r="405" spans="1:8" ht="12.75">
      <c r="A405" s="35"/>
      <c r="B405" s="36"/>
      <c r="C405" s="36"/>
      <c r="D405" s="36"/>
      <c r="E405" s="43" t="s">
        <v>11</v>
      </c>
      <c r="F405" s="554" t="s">
        <v>476</v>
      </c>
      <c r="G405" s="275">
        <v>600</v>
      </c>
      <c r="H405" s="275">
        <v>625</v>
      </c>
    </row>
    <row r="406" spans="1:8" ht="12.75">
      <c r="A406" s="35"/>
      <c r="B406" s="36"/>
      <c r="C406" s="36"/>
      <c r="D406" s="36"/>
      <c r="E406" s="43"/>
      <c r="F406" s="50"/>
      <c r="G406" s="267"/>
      <c r="H406" s="267"/>
    </row>
    <row r="407" spans="1:8" ht="13.5" thickBot="1">
      <c r="A407" s="46"/>
      <c r="B407" s="47"/>
      <c r="C407" s="47"/>
      <c r="D407" s="47"/>
      <c r="E407" s="47"/>
      <c r="F407" s="47"/>
      <c r="G407" s="271"/>
      <c r="H407" s="271"/>
    </row>
    <row r="408" spans="1:8" s="30" customFormat="1" ht="13.5" thickBot="1">
      <c r="A408" s="44"/>
      <c r="B408" s="33" t="s">
        <v>71</v>
      </c>
      <c r="C408" s="34"/>
      <c r="D408" s="34"/>
      <c r="E408" s="34"/>
      <c r="F408" s="34"/>
      <c r="G408" s="265">
        <f>SUM(G410+G414)</f>
        <v>27900</v>
      </c>
      <c r="H408" s="265">
        <f>SUM(H410+H414)</f>
        <v>31343</v>
      </c>
    </row>
    <row r="409" spans="1:8" s="30" customFormat="1" ht="12.75">
      <c r="A409" s="31"/>
      <c r="B409" s="29"/>
      <c r="C409" s="29"/>
      <c r="D409" s="29"/>
      <c r="E409" s="29"/>
      <c r="F409" s="29"/>
      <c r="G409" s="280"/>
      <c r="H409" s="280"/>
    </row>
    <row r="410" spans="1:8" ht="12.75">
      <c r="A410" s="31"/>
      <c r="B410" s="29"/>
      <c r="C410" s="39" t="s">
        <v>3</v>
      </c>
      <c r="D410" s="40" t="s">
        <v>4</v>
      </c>
      <c r="E410" s="41"/>
      <c r="F410" s="41"/>
      <c r="G410" s="268">
        <f>SUM(G411+G412)</f>
        <v>27900</v>
      </c>
      <c r="H410" s="268">
        <f>SUM(H411+H412)</f>
        <v>31343</v>
      </c>
    </row>
    <row r="411" spans="1:8" ht="12.75">
      <c r="A411" s="35"/>
      <c r="B411" s="36"/>
      <c r="C411" s="36"/>
      <c r="D411" s="42" t="s">
        <v>14</v>
      </c>
      <c r="E411" s="38" t="s">
        <v>224</v>
      </c>
      <c r="F411" s="38"/>
      <c r="G411" s="267">
        <v>4900</v>
      </c>
      <c r="H411" s="267">
        <v>5243</v>
      </c>
    </row>
    <row r="412" spans="1:8" ht="12.75">
      <c r="A412" s="35"/>
      <c r="B412" s="36"/>
      <c r="C412" s="36"/>
      <c r="D412" s="42" t="s">
        <v>22</v>
      </c>
      <c r="E412" s="41" t="s">
        <v>23</v>
      </c>
      <c r="F412" s="38"/>
      <c r="G412" s="267">
        <v>23000</v>
      </c>
      <c r="H412" s="267">
        <v>26100</v>
      </c>
    </row>
    <row r="413" spans="1:8" ht="12.75">
      <c r="A413" s="35"/>
      <c r="B413" s="36"/>
      <c r="C413" s="36"/>
      <c r="D413" s="42"/>
      <c r="E413" s="36"/>
      <c r="F413" s="36"/>
      <c r="G413" s="267"/>
      <c r="H413" s="267"/>
    </row>
    <row r="414" spans="1:8" s="107" customFormat="1" ht="12.75">
      <c r="A414" s="106"/>
      <c r="B414" s="58"/>
      <c r="C414" s="39" t="s">
        <v>7</v>
      </c>
      <c r="D414" s="40" t="s">
        <v>8</v>
      </c>
      <c r="E414" s="40"/>
      <c r="F414" s="40"/>
      <c r="G414" s="268">
        <f>SUM(G415+G418)</f>
        <v>0</v>
      </c>
      <c r="H414" s="268">
        <f>SUM(H415+H418)</f>
        <v>0</v>
      </c>
    </row>
    <row r="415" spans="1:8" ht="12.75">
      <c r="A415" s="35"/>
      <c r="B415" s="36"/>
      <c r="C415" s="36"/>
      <c r="D415" s="42" t="s">
        <v>9</v>
      </c>
      <c r="E415" s="38" t="s">
        <v>10</v>
      </c>
      <c r="F415" s="38"/>
      <c r="G415" s="267">
        <v>0</v>
      </c>
      <c r="H415" s="267">
        <v>0</v>
      </c>
    </row>
    <row r="416" spans="1:8" ht="12.75">
      <c r="A416" s="35"/>
      <c r="B416" s="36"/>
      <c r="C416" s="36"/>
      <c r="D416" s="36"/>
      <c r="E416" s="81"/>
      <c r="F416" s="54"/>
      <c r="G416" s="267"/>
      <c r="H416" s="267"/>
    </row>
    <row r="417" spans="1:8" ht="12.75">
      <c r="A417" s="35"/>
      <c r="B417" s="36"/>
      <c r="C417" s="36"/>
      <c r="D417" s="36"/>
      <c r="E417" s="43"/>
      <c r="F417" s="50"/>
      <c r="G417" s="267"/>
      <c r="H417" s="267"/>
    </row>
    <row r="418" spans="1:8" ht="12.75">
      <c r="A418" s="35"/>
      <c r="B418" s="36"/>
      <c r="C418" s="36"/>
      <c r="D418" s="42" t="s">
        <v>12</v>
      </c>
      <c r="E418" s="60" t="s">
        <v>13</v>
      </c>
      <c r="F418" s="59"/>
      <c r="G418" s="267">
        <v>0</v>
      </c>
      <c r="H418" s="267">
        <v>0</v>
      </c>
    </row>
    <row r="419" spans="1:8" ht="13.5" thickBot="1">
      <c r="A419" s="46"/>
      <c r="B419" s="47"/>
      <c r="C419" s="47"/>
      <c r="D419" s="47"/>
      <c r="E419" s="67"/>
      <c r="F419" s="68"/>
      <c r="G419" s="271"/>
      <c r="H419" s="271"/>
    </row>
    <row r="420" spans="1:8" s="30" customFormat="1" ht="13.5" thickBot="1">
      <c r="A420" s="44"/>
      <c r="B420" s="33" t="s">
        <v>72</v>
      </c>
      <c r="C420" s="34"/>
      <c r="D420" s="34"/>
      <c r="E420" s="34"/>
      <c r="F420" s="34"/>
      <c r="G420" s="265">
        <f>SUM(G422+G428)</f>
        <v>13500</v>
      </c>
      <c r="H420" s="265">
        <f>SUM(H422+H428)</f>
        <v>14682</v>
      </c>
    </row>
    <row r="421" spans="1:8" s="30" customFormat="1" ht="12.75">
      <c r="A421" s="31"/>
      <c r="B421" s="29"/>
      <c r="C421" s="29"/>
      <c r="D421" s="29"/>
      <c r="E421" s="29"/>
      <c r="F421" s="29"/>
      <c r="G421" s="280"/>
      <c r="H421" s="280"/>
    </row>
    <row r="422" spans="1:8" ht="12.75">
      <c r="A422" s="31"/>
      <c r="B422" s="29"/>
      <c r="C422" s="39" t="s">
        <v>3</v>
      </c>
      <c r="D422" s="40" t="s">
        <v>4</v>
      </c>
      <c r="E422" s="41"/>
      <c r="F422" s="41"/>
      <c r="G422" s="268">
        <f>SUM(G425+G426)</f>
        <v>13500</v>
      </c>
      <c r="H422" s="268">
        <f>SUM(H423+H424+H425+H426)</f>
        <v>13914</v>
      </c>
    </row>
    <row r="423" spans="1:8" ht="12.75">
      <c r="A423" s="31"/>
      <c r="B423" s="29"/>
      <c r="C423" s="39"/>
      <c r="D423" s="42" t="s">
        <v>18</v>
      </c>
      <c r="E423" s="38" t="s">
        <v>52</v>
      </c>
      <c r="F423" s="41"/>
      <c r="G423" s="268"/>
      <c r="H423" s="272">
        <v>40</v>
      </c>
    </row>
    <row r="424" spans="1:8" ht="12.75">
      <c r="A424" s="31"/>
      <c r="B424" s="29"/>
      <c r="C424" s="39"/>
      <c r="D424" s="42" t="s">
        <v>20</v>
      </c>
      <c r="E424" s="38" t="s">
        <v>21</v>
      </c>
      <c r="F424" s="41"/>
      <c r="G424" s="268"/>
      <c r="H424" s="272">
        <v>2</v>
      </c>
    </row>
    <row r="425" spans="1:8" ht="12.75">
      <c r="A425" s="35"/>
      <c r="B425" s="36"/>
      <c r="C425" s="36"/>
      <c r="D425" s="42" t="s">
        <v>14</v>
      </c>
      <c r="E425" s="38" t="s">
        <v>5</v>
      </c>
      <c r="F425" s="38"/>
      <c r="G425" s="267">
        <v>13500</v>
      </c>
      <c r="H425" s="267">
        <v>13872</v>
      </c>
    </row>
    <row r="426" spans="1:8" ht="12.75">
      <c r="A426" s="35"/>
      <c r="B426" s="36"/>
      <c r="C426" s="36"/>
      <c r="D426" s="42" t="s">
        <v>22</v>
      </c>
      <c r="E426" s="38" t="s">
        <v>23</v>
      </c>
      <c r="F426" s="38"/>
      <c r="G426" s="267"/>
      <c r="H426" s="267"/>
    </row>
    <row r="427" spans="1:8" ht="12.75">
      <c r="A427" s="35"/>
      <c r="B427" s="36"/>
      <c r="C427" s="36"/>
      <c r="D427" s="36"/>
      <c r="E427" s="36"/>
      <c r="F427" s="36"/>
      <c r="G427" s="267"/>
      <c r="H427" s="267"/>
    </row>
    <row r="428" spans="1:8" ht="12.75">
      <c r="A428" s="35"/>
      <c r="B428" s="36"/>
      <c r="C428" s="39" t="s">
        <v>7</v>
      </c>
      <c r="D428" s="40" t="s">
        <v>8</v>
      </c>
      <c r="E428" s="41"/>
      <c r="F428" s="41"/>
      <c r="G428" s="268">
        <f>SUM(G429)</f>
        <v>0</v>
      </c>
      <c r="H428" s="268">
        <f>SUM(H429)</f>
        <v>768</v>
      </c>
    </row>
    <row r="429" spans="1:8" ht="12.75">
      <c r="A429" s="35"/>
      <c r="B429" s="36"/>
      <c r="C429" s="36"/>
      <c r="D429" s="42" t="s">
        <v>9</v>
      </c>
      <c r="E429" s="38" t="s">
        <v>10</v>
      </c>
      <c r="F429" s="38"/>
      <c r="G429" s="267">
        <v>0</v>
      </c>
      <c r="H429" s="267">
        <f>SUM(H430)</f>
        <v>768</v>
      </c>
    </row>
    <row r="430" spans="1:8" s="93" customFormat="1" ht="13.5" thickBot="1">
      <c r="A430" s="92"/>
      <c r="B430" s="50"/>
      <c r="C430" s="50"/>
      <c r="D430" s="50"/>
      <c r="E430" s="588" t="s">
        <v>11</v>
      </c>
      <c r="F430" s="50" t="s">
        <v>609</v>
      </c>
      <c r="G430" s="277"/>
      <c r="H430" s="277">
        <v>768</v>
      </c>
    </row>
    <row r="431" spans="1:8" s="30" customFormat="1" ht="13.5" thickBot="1">
      <c r="A431" s="44"/>
      <c r="B431" s="33" t="s">
        <v>73</v>
      </c>
      <c r="C431" s="34"/>
      <c r="D431" s="34"/>
      <c r="E431" s="34"/>
      <c r="F431" s="34"/>
      <c r="G431" s="265">
        <f>SUM(G433)</f>
        <v>0</v>
      </c>
      <c r="H431" s="265">
        <f>SUM(H433)</f>
        <v>0</v>
      </c>
    </row>
    <row r="432" spans="1:8" s="30" customFormat="1" ht="12.75">
      <c r="A432" s="178"/>
      <c r="B432" s="179"/>
      <c r="C432" s="179"/>
      <c r="D432" s="179"/>
      <c r="E432" s="179"/>
      <c r="F432" s="179"/>
      <c r="G432" s="278"/>
      <c r="H432" s="278"/>
    </row>
    <row r="433" spans="1:8" ht="12.75">
      <c r="A433" s="31"/>
      <c r="B433" s="29"/>
      <c r="C433" s="39" t="s">
        <v>3</v>
      </c>
      <c r="D433" s="40" t="s">
        <v>4</v>
      </c>
      <c r="E433" s="41"/>
      <c r="F433" s="41"/>
      <c r="G433" s="268">
        <f>SUM(G434:G435)</f>
        <v>0</v>
      </c>
      <c r="H433" s="268">
        <f>SUM(H434:H435)</f>
        <v>0</v>
      </c>
    </row>
    <row r="434" spans="1:8" ht="12.75">
      <c r="A434" s="35"/>
      <c r="B434" s="36"/>
      <c r="C434" s="36"/>
      <c r="D434" s="42" t="s">
        <v>14</v>
      </c>
      <c r="E434" s="38" t="s">
        <v>5</v>
      </c>
      <c r="F434" s="38"/>
      <c r="G434" s="267"/>
      <c r="H434" s="267"/>
    </row>
    <row r="435" spans="1:8" ht="12.75">
      <c r="A435" s="35"/>
      <c r="B435" s="36"/>
      <c r="C435" s="36"/>
      <c r="D435" s="42" t="s">
        <v>22</v>
      </c>
      <c r="E435" s="38" t="s">
        <v>23</v>
      </c>
      <c r="F435" s="38"/>
      <c r="G435" s="267"/>
      <c r="H435" s="267"/>
    </row>
    <row r="436" spans="1:8" s="123" customFormat="1" ht="11.25">
      <c r="A436" s="121"/>
      <c r="B436" s="122"/>
      <c r="C436" s="122"/>
      <c r="D436" s="122"/>
      <c r="E436" s="125"/>
      <c r="F436" s="122"/>
      <c r="G436" s="284"/>
      <c r="H436" s="284"/>
    </row>
    <row r="437" spans="1:8" ht="13.5" thickBot="1">
      <c r="A437" s="46"/>
      <c r="B437" s="47"/>
      <c r="C437" s="47"/>
      <c r="D437" s="47"/>
      <c r="E437" s="67"/>
      <c r="F437" s="47"/>
      <c r="G437" s="271"/>
      <c r="H437" s="271"/>
    </row>
    <row r="438" spans="1:8" s="129" customFormat="1" ht="21.75" customHeight="1" thickBot="1">
      <c r="A438" s="126" t="s">
        <v>0</v>
      </c>
      <c r="B438" s="127" t="s">
        <v>74</v>
      </c>
      <c r="C438" s="128"/>
      <c r="D438" s="128"/>
      <c r="E438" s="128"/>
      <c r="F438" s="128"/>
      <c r="G438" s="285">
        <f>SUM(G440+G450+G456+G458+G460+G462+G464)</f>
        <v>3104949</v>
      </c>
      <c r="H438" s="285">
        <f>SUM(H440+H450+H456+H458+H460+H462+H464)</f>
        <v>4001582</v>
      </c>
    </row>
    <row r="439" spans="1:8" ht="12.75">
      <c r="A439" s="27"/>
      <c r="B439" s="28"/>
      <c r="C439" s="28"/>
      <c r="D439" s="28"/>
      <c r="E439" s="28"/>
      <c r="F439" s="28"/>
      <c r="G439" s="276"/>
      <c r="H439" s="276"/>
    </row>
    <row r="440" spans="1:8" ht="12.75">
      <c r="A440" s="35"/>
      <c r="B440" s="36"/>
      <c r="C440" s="39" t="s">
        <v>3</v>
      </c>
      <c r="D440" s="40" t="s">
        <v>4</v>
      </c>
      <c r="E440" s="41"/>
      <c r="F440" s="41"/>
      <c r="G440" s="268">
        <f>SUM(G441:G448)</f>
        <v>1335924</v>
      </c>
      <c r="H440" s="268">
        <f>SUM(H441:H448)</f>
        <v>1470701</v>
      </c>
    </row>
    <row r="441" spans="1:8" ht="12.75">
      <c r="A441" s="35"/>
      <c r="B441" s="36"/>
      <c r="C441" s="36"/>
      <c r="D441" s="42" t="s">
        <v>18</v>
      </c>
      <c r="E441" s="38" t="s">
        <v>52</v>
      </c>
      <c r="F441" s="38"/>
      <c r="G441" s="267">
        <f>SUM(G40+G81+G92+G195+G208+G219+G242+G249+G314+G322+G353+G396)</f>
        <v>289980</v>
      </c>
      <c r="H441" s="267">
        <f>SUM(H40+H81+H92+H195+H208+H219+H242+H249+H314+H322+H353+H396+H423)</f>
        <v>299348</v>
      </c>
    </row>
    <row r="442" spans="1:8" ht="12.75">
      <c r="A442" s="35"/>
      <c r="B442" s="36"/>
      <c r="C442" s="36"/>
      <c r="D442" s="42" t="s">
        <v>20</v>
      </c>
      <c r="E442" s="38" t="s">
        <v>21</v>
      </c>
      <c r="F442" s="38"/>
      <c r="G442" s="267">
        <f>SUM(G41+G82+G94+G196+G209+G220+G235+G243+G250+G315+G323+G354+G397)</f>
        <v>94320</v>
      </c>
      <c r="H442" s="267">
        <f>SUM(H41+H82+H94+H196+H209+H220+H235+H243+H250+H315+H323+H354+H397+H424)</f>
        <v>94784</v>
      </c>
    </row>
    <row r="443" spans="1:8" ht="12.75">
      <c r="A443" s="35"/>
      <c r="B443" s="36"/>
      <c r="C443" s="36"/>
      <c r="D443" s="42" t="s">
        <v>14</v>
      </c>
      <c r="E443" s="38" t="s">
        <v>5</v>
      </c>
      <c r="F443" s="38"/>
      <c r="G443" s="267">
        <f>SUM(G9+G17+G42+G66+G83+G96+G197+G210+G221+G234+G244+G251+G278+G289+G316+G324+G341+G355+G380+G398+G411+G425+G434)</f>
        <v>634513</v>
      </c>
      <c r="H443" s="267">
        <f>SUM(H9+H17+H42+H66+H83+H96+H197+H210+H221+H234+H244+H251+H278+H289+H316+H324+H341+H355+H380+H398+H411+H425+H434)</f>
        <v>739785</v>
      </c>
    </row>
    <row r="444" spans="1:8" ht="12.75">
      <c r="A444" s="35"/>
      <c r="B444" s="36"/>
      <c r="C444" s="36"/>
      <c r="D444" s="42" t="s">
        <v>22</v>
      </c>
      <c r="E444" s="38" t="s">
        <v>23</v>
      </c>
      <c r="F444" s="38"/>
      <c r="G444" s="267">
        <f>SUM(G43+G99+G199+G211+G222+G325+G337+G346+G356+G369+G381+G399+G412+G426+G435)</f>
        <v>175226</v>
      </c>
      <c r="H444" s="267">
        <f>SUM(H43+H99+H199+H211+H222+H325+H337+H346+H356+H369+H381+H399+H412+H426+H435+H245)</f>
        <v>188469</v>
      </c>
    </row>
    <row r="445" spans="1:8" ht="12.75">
      <c r="A445" s="35"/>
      <c r="B445" s="36"/>
      <c r="C445" s="36"/>
      <c r="D445" s="152" t="s">
        <v>80</v>
      </c>
      <c r="E445" s="151" t="s">
        <v>233</v>
      </c>
      <c r="F445" s="48"/>
      <c r="G445" s="267">
        <f>SUM(G198+G373)</f>
        <v>75</v>
      </c>
      <c r="H445" s="267">
        <f>SUM(H198+H373)</f>
        <v>75</v>
      </c>
    </row>
    <row r="446" spans="1:8" ht="12.75">
      <c r="A446" s="35"/>
      <c r="B446" s="36"/>
      <c r="C446" s="36"/>
      <c r="D446" s="73" t="s">
        <v>172</v>
      </c>
      <c r="E446" s="41" t="s">
        <v>182</v>
      </c>
      <c r="F446" s="38"/>
      <c r="G446" s="267">
        <f>SUM(G113)</f>
        <v>0</v>
      </c>
      <c r="H446" s="267">
        <f>SUM(H113)</f>
        <v>0</v>
      </c>
    </row>
    <row r="447" spans="1:8" ht="12.75">
      <c r="A447" s="35"/>
      <c r="B447" s="36"/>
      <c r="C447" s="36"/>
      <c r="D447" s="42" t="s">
        <v>175</v>
      </c>
      <c r="E447" s="78" t="s">
        <v>179</v>
      </c>
      <c r="F447" s="77"/>
      <c r="G447" s="267">
        <f>SUM(G115+G200+G223)</f>
        <v>141810</v>
      </c>
      <c r="H447" s="267">
        <f>SUM(H115+H200+H223)</f>
        <v>143785</v>
      </c>
    </row>
    <row r="448" spans="1:8" ht="12.75">
      <c r="A448" s="35"/>
      <c r="B448" s="36"/>
      <c r="C448" s="36"/>
      <c r="D448" s="98" t="s">
        <v>746</v>
      </c>
      <c r="E448" s="77" t="s">
        <v>747</v>
      </c>
      <c r="F448" s="255"/>
      <c r="G448" s="267">
        <f>SUM(G132)</f>
        <v>0</v>
      </c>
      <c r="H448" s="267">
        <f>SUM(H132,H84)</f>
        <v>4455</v>
      </c>
    </row>
    <row r="449" spans="1:8" ht="12.75">
      <c r="A449" s="35"/>
      <c r="B449" s="36"/>
      <c r="C449" s="36"/>
      <c r="D449" s="36"/>
      <c r="E449" s="36"/>
      <c r="F449" s="36"/>
      <c r="G449" s="267"/>
      <c r="H449" s="267"/>
    </row>
    <row r="450" spans="1:8" ht="12.75">
      <c r="A450" s="35"/>
      <c r="B450" s="36"/>
      <c r="C450" s="39" t="s">
        <v>7</v>
      </c>
      <c r="D450" s="40" t="s">
        <v>8</v>
      </c>
      <c r="E450" s="41"/>
      <c r="F450" s="41"/>
      <c r="G450" s="268">
        <f>SUM(G451:G454)</f>
        <v>274564</v>
      </c>
      <c r="H450" s="268">
        <f>SUM(H451:H454)</f>
        <v>1677258</v>
      </c>
    </row>
    <row r="451" spans="1:8" ht="12.75">
      <c r="A451" s="35"/>
      <c r="B451" s="36"/>
      <c r="C451" s="36"/>
      <c r="D451" s="42" t="s">
        <v>9</v>
      </c>
      <c r="E451" s="38" t="s">
        <v>10</v>
      </c>
      <c r="F451" s="38"/>
      <c r="G451" s="267">
        <f>SUM(G12+G20+G46+G69+G87+G138+G203+G213+G227+G238+G254+G281+G292+G384+G402+G415+G429)</f>
        <v>145669</v>
      </c>
      <c r="H451" s="267">
        <f>SUM(H12+H20+H46+H69+H87+H138+H203+H213+H227+H238+H254+H281+H292+H384+H402+H415+H429)</f>
        <v>1320362</v>
      </c>
    </row>
    <row r="452" spans="1:8" ht="12.75">
      <c r="A452" s="35"/>
      <c r="B452" s="36"/>
      <c r="C452" s="36"/>
      <c r="D452" s="42" t="s">
        <v>12</v>
      </c>
      <c r="E452" s="38" t="s">
        <v>13</v>
      </c>
      <c r="F452" s="38"/>
      <c r="G452" s="267">
        <f>SUM(G30+G52+G72+G148+G387+G418+G268)</f>
        <v>117655</v>
      </c>
      <c r="H452" s="267">
        <f>SUM(H30+H52+H72+H148+H387+H418+H268)</f>
        <v>280594</v>
      </c>
    </row>
    <row r="453" spans="1:8" ht="12.75">
      <c r="A453" s="35"/>
      <c r="B453" s="36"/>
      <c r="C453" s="36"/>
      <c r="D453" s="42" t="s">
        <v>25</v>
      </c>
      <c r="E453" s="41" t="s">
        <v>37</v>
      </c>
      <c r="F453" s="41"/>
      <c r="G453" s="267">
        <f>SUM(G36+G150+G229+G271+G284+G390)</f>
        <v>11240</v>
      </c>
      <c r="H453" s="267">
        <f>SUM(H36+H150+H229+H271+H284+H390+H77)</f>
        <v>76302</v>
      </c>
    </row>
    <row r="454" spans="1:8" ht="12.75">
      <c r="A454" s="35"/>
      <c r="B454" s="36"/>
      <c r="C454" s="36"/>
      <c r="D454" s="73" t="s">
        <v>246</v>
      </c>
      <c r="E454" s="99" t="s">
        <v>242</v>
      </c>
      <c r="F454" s="255"/>
      <c r="G454" s="267"/>
      <c r="H454" s="267"/>
    </row>
    <row r="455" spans="1:8" ht="12.75">
      <c r="A455" s="35"/>
      <c r="B455" s="36"/>
      <c r="C455" s="36"/>
      <c r="D455" s="36"/>
      <c r="E455" s="36"/>
      <c r="F455" s="36"/>
      <c r="G455" s="267"/>
      <c r="H455" s="267"/>
    </row>
    <row r="456" spans="1:8" ht="12.75">
      <c r="A456" s="35"/>
      <c r="B456" s="36"/>
      <c r="C456" s="39" t="s">
        <v>38</v>
      </c>
      <c r="D456" s="40" t="s">
        <v>75</v>
      </c>
      <c r="E456" s="41"/>
      <c r="F456" s="41"/>
      <c r="G456" s="268">
        <f>SUM(G155)</f>
        <v>62000</v>
      </c>
      <c r="H456" s="268">
        <f>SUM(H155)</f>
        <v>62000</v>
      </c>
    </row>
    <row r="457" spans="1:8" ht="12.75">
      <c r="A457" s="35"/>
      <c r="B457" s="36"/>
      <c r="C457" s="36"/>
      <c r="D457" s="36"/>
      <c r="E457" s="36"/>
      <c r="F457" s="36"/>
      <c r="G457" s="267"/>
      <c r="H457" s="267"/>
    </row>
    <row r="458" spans="1:8" ht="12.75">
      <c r="A458" s="35"/>
      <c r="B458" s="36"/>
      <c r="C458" s="39" t="s">
        <v>26</v>
      </c>
      <c r="D458" s="40" t="s">
        <v>27</v>
      </c>
      <c r="E458" s="41"/>
      <c r="F458" s="41"/>
      <c r="G458" s="268">
        <f>SUM(G158)</f>
        <v>6500</v>
      </c>
      <c r="H458" s="268">
        <f>SUM(H158)</f>
        <v>21500</v>
      </c>
    </row>
    <row r="459" spans="1:8" ht="12.75">
      <c r="A459" s="35"/>
      <c r="B459" s="36"/>
      <c r="C459" s="36"/>
      <c r="D459" s="36"/>
      <c r="E459" s="36"/>
      <c r="F459" s="36"/>
      <c r="G459" s="267"/>
      <c r="H459" s="267"/>
    </row>
    <row r="460" spans="1:8" ht="12.75">
      <c r="A460" s="35"/>
      <c r="B460" s="36"/>
      <c r="C460" s="39" t="s">
        <v>42</v>
      </c>
      <c r="D460" s="40" t="s">
        <v>76</v>
      </c>
      <c r="E460" s="41"/>
      <c r="F460" s="41"/>
      <c r="G460" s="268">
        <f>SUM(G165)</f>
        <v>166125</v>
      </c>
      <c r="H460" s="268">
        <f>SUM(H165)</f>
        <v>166125</v>
      </c>
    </row>
    <row r="461" spans="1:8" ht="12.75">
      <c r="A461" s="35"/>
      <c r="B461" s="36"/>
      <c r="C461" s="36"/>
      <c r="D461" s="36"/>
      <c r="E461" s="36"/>
      <c r="F461" s="36"/>
      <c r="G461" s="267"/>
      <c r="H461" s="267"/>
    </row>
    <row r="462" spans="1:8" ht="12.75">
      <c r="A462" s="35"/>
      <c r="B462" s="36"/>
      <c r="C462" s="39" t="s">
        <v>46</v>
      </c>
      <c r="D462" s="40" t="s">
        <v>47</v>
      </c>
      <c r="E462" s="41"/>
      <c r="F462" s="41"/>
      <c r="G462" s="268">
        <f>SUM(G170)</f>
        <v>1229836</v>
      </c>
      <c r="H462" s="268">
        <f>SUM(H170)</f>
        <v>589162</v>
      </c>
    </row>
    <row r="463" spans="1:8" ht="12.75">
      <c r="A463" s="35"/>
      <c r="B463" s="36"/>
      <c r="C463" s="36"/>
      <c r="D463" s="36"/>
      <c r="E463" s="36"/>
      <c r="F463" s="36"/>
      <c r="G463" s="267"/>
      <c r="H463" s="267"/>
    </row>
    <row r="464" spans="1:8" ht="12.75">
      <c r="A464" s="35"/>
      <c r="B464" s="36"/>
      <c r="C464" s="39" t="s">
        <v>48</v>
      </c>
      <c r="D464" s="40" t="s">
        <v>77</v>
      </c>
      <c r="E464" s="41"/>
      <c r="F464" s="41"/>
      <c r="G464" s="268">
        <f>SUM(G188)</f>
        <v>30000</v>
      </c>
      <c r="H464" s="268">
        <f>SUM(H188)</f>
        <v>14836</v>
      </c>
    </row>
    <row r="465" spans="1:8" ht="13.5" thickBot="1">
      <c r="A465" s="46"/>
      <c r="B465" s="47"/>
      <c r="C465" s="47"/>
      <c r="D465" s="47"/>
      <c r="E465" s="47"/>
      <c r="F465" s="47"/>
      <c r="G465" s="271"/>
      <c r="H465" s="271"/>
    </row>
    <row r="466" spans="1:8" s="136" customFormat="1" ht="26.25" customHeight="1" thickBot="1">
      <c r="A466" s="126" t="s">
        <v>87</v>
      </c>
      <c r="B466" s="127" t="s">
        <v>88</v>
      </c>
      <c r="C466" s="128"/>
      <c r="D466" s="128"/>
      <c r="E466" s="128"/>
      <c r="F466" s="128"/>
      <c r="G466" s="286"/>
      <c r="H466" s="286"/>
    </row>
    <row r="467" spans="1:8" ht="12.75">
      <c r="A467" s="228"/>
      <c r="B467" s="224" t="s">
        <v>89</v>
      </c>
      <c r="C467" s="229"/>
      <c r="D467" s="229"/>
      <c r="E467" s="229"/>
      <c r="F467" s="229"/>
      <c r="G467" s="287">
        <f>SUM(G469+G475)</f>
        <v>45753</v>
      </c>
      <c r="H467" s="287">
        <f>SUM(H469+H475)</f>
        <v>46455</v>
      </c>
    </row>
    <row r="468" spans="1:8" ht="12.75">
      <c r="A468" s="35"/>
      <c r="B468" s="36"/>
      <c r="C468" s="36"/>
      <c r="D468" s="36"/>
      <c r="E468" s="36"/>
      <c r="F468" s="36"/>
      <c r="G468" s="267"/>
      <c r="H468" s="267"/>
    </row>
    <row r="469" spans="1:8" ht="12.75">
      <c r="A469" s="35"/>
      <c r="B469" s="36"/>
      <c r="C469" s="39" t="s">
        <v>3</v>
      </c>
      <c r="D469" s="40" t="s">
        <v>4</v>
      </c>
      <c r="E469" s="41"/>
      <c r="F469" s="41"/>
      <c r="G469" s="268">
        <f>SUM(G470+G471+G472+G473)</f>
        <v>45753</v>
      </c>
      <c r="H469" s="268">
        <f>SUM(H470+H471+H472+H473)</f>
        <v>46245</v>
      </c>
    </row>
    <row r="470" spans="1:8" ht="12.75">
      <c r="A470" s="35"/>
      <c r="B470" s="36"/>
      <c r="C470" s="36"/>
      <c r="D470" s="42" t="s">
        <v>18</v>
      </c>
      <c r="E470" s="38" t="s">
        <v>52</v>
      </c>
      <c r="F470" s="38"/>
      <c r="G470" s="267">
        <v>24669</v>
      </c>
      <c r="H470" s="267">
        <v>24193</v>
      </c>
    </row>
    <row r="471" spans="1:8" ht="12.75">
      <c r="A471" s="35"/>
      <c r="B471" s="36"/>
      <c r="C471" s="36"/>
      <c r="D471" s="42" t="s">
        <v>20</v>
      </c>
      <c r="E471" s="41" t="s">
        <v>21</v>
      </c>
      <c r="F471" s="38"/>
      <c r="G471" s="267">
        <v>7949</v>
      </c>
      <c r="H471" s="267">
        <v>7468</v>
      </c>
    </row>
    <row r="472" spans="1:8" ht="12.75">
      <c r="A472" s="35"/>
      <c r="B472" s="36"/>
      <c r="C472" s="36"/>
      <c r="D472" s="42" t="s">
        <v>14</v>
      </c>
      <c r="E472" s="41" t="s">
        <v>5</v>
      </c>
      <c r="F472" s="38"/>
      <c r="G472" s="267">
        <v>13135</v>
      </c>
      <c r="H472" s="267">
        <v>14470</v>
      </c>
    </row>
    <row r="473" spans="1:8" ht="12.75">
      <c r="A473" s="35"/>
      <c r="B473" s="36"/>
      <c r="C473" s="36"/>
      <c r="D473" s="42" t="s">
        <v>172</v>
      </c>
      <c r="E473" s="95" t="s">
        <v>174</v>
      </c>
      <c r="F473" s="38"/>
      <c r="G473" s="267"/>
      <c r="H473" s="267">
        <v>114</v>
      </c>
    </row>
    <row r="474" spans="1:8" ht="12.75">
      <c r="A474" s="35"/>
      <c r="B474" s="36"/>
      <c r="C474" s="36"/>
      <c r="D474" s="36"/>
      <c r="E474" s="36"/>
      <c r="F474" s="36"/>
      <c r="G474" s="267"/>
      <c r="H474" s="267"/>
    </row>
    <row r="475" spans="1:8" s="107" customFormat="1" ht="12.75">
      <c r="A475" s="106"/>
      <c r="B475" s="58"/>
      <c r="C475" s="39" t="s">
        <v>7</v>
      </c>
      <c r="D475" s="40" t="s">
        <v>8</v>
      </c>
      <c r="E475" s="40"/>
      <c r="F475" s="40"/>
      <c r="G475" s="268">
        <f>SUM(G476)</f>
        <v>0</v>
      </c>
      <c r="H475" s="268">
        <f>SUM(H476)</f>
        <v>210</v>
      </c>
    </row>
    <row r="476" spans="1:8" ht="12.75">
      <c r="A476" s="35"/>
      <c r="B476" s="36"/>
      <c r="C476" s="36"/>
      <c r="D476" s="42" t="s">
        <v>9</v>
      </c>
      <c r="E476" s="77" t="s">
        <v>702</v>
      </c>
      <c r="F476" s="38"/>
      <c r="G476" s="267"/>
      <c r="H476" s="267">
        <v>210</v>
      </c>
    </row>
    <row r="477" spans="1:8" ht="12.75">
      <c r="A477" s="35"/>
      <c r="B477" s="36"/>
      <c r="C477" s="36"/>
      <c r="D477" s="36"/>
      <c r="E477" s="36"/>
      <c r="F477" s="36"/>
      <c r="G477" s="267"/>
      <c r="H477" s="267"/>
    </row>
    <row r="478" spans="1:8" ht="12.75">
      <c r="A478" s="222"/>
      <c r="B478" s="220" t="s">
        <v>90</v>
      </c>
      <c r="C478" s="221"/>
      <c r="D478" s="221"/>
      <c r="E478" s="221"/>
      <c r="F478" s="221"/>
      <c r="G478" s="279">
        <f>SUM(G480)</f>
        <v>8177</v>
      </c>
      <c r="H478" s="279">
        <f>SUM(H480)</f>
        <v>4850</v>
      </c>
    </row>
    <row r="479" spans="1:8" ht="12.75">
      <c r="A479" s="35"/>
      <c r="B479" s="36"/>
      <c r="C479" s="36"/>
      <c r="D479" s="36"/>
      <c r="E479" s="36"/>
      <c r="F479" s="36"/>
      <c r="G479" s="267"/>
      <c r="H479" s="267"/>
    </row>
    <row r="480" spans="1:8" ht="12.75">
      <c r="A480" s="35"/>
      <c r="B480" s="36"/>
      <c r="C480" s="39" t="s">
        <v>3</v>
      </c>
      <c r="D480" s="40" t="s">
        <v>4</v>
      </c>
      <c r="E480" s="41"/>
      <c r="F480" s="41"/>
      <c r="G480" s="268">
        <f>SUM(G481+G482+G483+G484)</f>
        <v>8177</v>
      </c>
      <c r="H480" s="268">
        <f>SUM(H481+H482+H483+H484)</f>
        <v>4850</v>
      </c>
    </row>
    <row r="481" spans="1:8" ht="12.75">
      <c r="A481" s="35"/>
      <c r="B481" s="36"/>
      <c r="C481" s="36"/>
      <c r="D481" s="42" t="s">
        <v>18</v>
      </c>
      <c r="E481" s="38" t="s">
        <v>52</v>
      </c>
      <c r="F481" s="38"/>
      <c r="G481" s="267">
        <v>5745</v>
      </c>
      <c r="H481" s="267">
        <v>1324</v>
      </c>
    </row>
    <row r="482" spans="1:8" ht="12.75">
      <c r="A482" s="35"/>
      <c r="B482" s="36"/>
      <c r="C482" s="36"/>
      <c r="D482" s="42" t="s">
        <v>20</v>
      </c>
      <c r="E482" s="41" t="s">
        <v>21</v>
      </c>
      <c r="F482" s="38"/>
      <c r="G482" s="267">
        <v>1889</v>
      </c>
      <c r="H482" s="267">
        <v>382</v>
      </c>
    </row>
    <row r="483" spans="1:8" ht="12.75">
      <c r="A483" s="35"/>
      <c r="B483" s="36"/>
      <c r="C483" s="36"/>
      <c r="D483" s="42" t="s">
        <v>14</v>
      </c>
      <c r="E483" s="41" t="s">
        <v>5</v>
      </c>
      <c r="F483" s="38"/>
      <c r="G483" s="267">
        <v>543</v>
      </c>
      <c r="H483" s="267">
        <v>224</v>
      </c>
    </row>
    <row r="484" spans="1:8" ht="12.75">
      <c r="A484" s="35"/>
      <c r="B484" s="36"/>
      <c r="C484" s="36"/>
      <c r="D484" s="42" t="s">
        <v>172</v>
      </c>
      <c r="E484" s="95" t="s">
        <v>174</v>
      </c>
      <c r="F484" s="38"/>
      <c r="G484" s="267"/>
      <c r="H484" s="267">
        <v>2920</v>
      </c>
    </row>
    <row r="485" spans="1:8" ht="12.75">
      <c r="A485" s="35"/>
      <c r="B485" s="36"/>
      <c r="C485" s="36"/>
      <c r="D485" s="36"/>
      <c r="E485" s="36"/>
      <c r="F485" s="36"/>
      <c r="G485" s="267"/>
      <c r="H485" s="267"/>
    </row>
    <row r="486" spans="1:8" ht="12.75">
      <c r="A486" s="222"/>
      <c r="B486" s="220" t="s">
        <v>91</v>
      </c>
      <c r="C486" s="221"/>
      <c r="D486" s="221"/>
      <c r="E486" s="221"/>
      <c r="F486" s="221"/>
      <c r="G486" s="279">
        <f>SUM(G488)</f>
        <v>11815</v>
      </c>
      <c r="H486" s="279">
        <f>SUM(H488)</f>
        <v>7008</v>
      </c>
    </row>
    <row r="487" spans="1:8" ht="12.75">
      <c r="A487" s="35"/>
      <c r="B487" s="36"/>
      <c r="C487" s="36"/>
      <c r="D487" s="36"/>
      <c r="E487" s="36"/>
      <c r="F487" s="36"/>
      <c r="G487" s="267"/>
      <c r="H487" s="267"/>
    </row>
    <row r="488" spans="1:8" ht="12.75">
      <c r="A488" s="35"/>
      <c r="B488" s="36"/>
      <c r="C488" s="39" t="s">
        <v>3</v>
      </c>
      <c r="D488" s="40" t="s">
        <v>4</v>
      </c>
      <c r="E488" s="41"/>
      <c r="F488" s="41"/>
      <c r="G488" s="268">
        <f>SUM(G489:G491)</f>
        <v>11815</v>
      </c>
      <c r="H488" s="268">
        <f>SUM(H489:H492)</f>
        <v>7008</v>
      </c>
    </row>
    <row r="489" spans="1:8" ht="12.75">
      <c r="A489" s="35"/>
      <c r="B489" s="36"/>
      <c r="C489" s="36"/>
      <c r="D489" s="42" t="s">
        <v>18</v>
      </c>
      <c r="E489" s="38" t="s">
        <v>52</v>
      </c>
      <c r="F489" s="38"/>
      <c r="G489" s="267">
        <v>8595</v>
      </c>
      <c r="H489" s="267">
        <v>4142</v>
      </c>
    </row>
    <row r="490" spans="1:8" ht="12.75">
      <c r="A490" s="35"/>
      <c r="B490" s="36"/>
      <c r="C490" s="36"/>
      <c r="D490" s="42" t="s">
        <v>20</v>
      </c>
      <c r="E490" s="41" t="s">
        <v>21</v>
      </c>
      <c r="F490" s="38"/>
      <c r="G490" s="267">
        <v>2995</v>
      </c>
      <c r="H490" s="267">
        <v>974</v>
      </c>
    </row>
    <row r="491" spans="1:8" ht="12.75">
      <c r="A491" s="35"/>
      <c r="B491" s="36"/>
      <c r="C491" s="36"/>
      <c r="D491" s="42" t="s">
        <v>14</v>
      </c>
      <c r="E491" s="41" t="s">
        <v>5</v>
      </c>
      <c r="F491" s="38"/>
      <c r="G491" s="267">
        <v>225</v>
      </c>
      <c r="H491" s="267">
        <v>230</v>
      </c>
    </row>
    <row r="492" spans="1:8" ht="12.75">
      <c r="A492" s="35"/>
      <c r="B492" s="36"/>
      <c r="C492" s="36"/>
      <c r="D492" s="42" t="s">
        <v>172</v>
      </c>
      <c r="E492" s="74" t="s">
        <v>174</v>
      </c>
      <c r="F492" s="38"/>
      <c r="G492" s="267"/>
      <c r="H492" s="267">
        <v>1662</v>
      </c>
    </row>
    <row r="493" spans="1:8" ht="12.75">
      <c r="A493" s="35"/>
      <c r="B493" s="36"/>
      <c r="C493" s="36"/>
      <c r="D493" s="42"/>
      <c r="E493" s="80"/>
      <c r="F493" s="36"/>
      <c r="G493" s="282"/>
      <c r="H493" s="282"/>
    </row>
    <row r="494" spans="1:8" ht="12.75">
      <c r="A494" s="222"/>
      <c r="B494" s="220" t="s">
        <v>574</v>
      </c>
      <c r="C494" s="221"/>
      <c r="D494" s="221"/>
      <c r="E494" s="221"/>
      <c r="F494" s="221"/>
      <c r="G494" s="289"/>
      <c r="H494" s="289">
        <f>SUM(H496)</f>
        <v>31787</v>
      </c>
    </row>
    <row r="495" spans="1:8" ht="12.75">
      <c r="A495" s="35"/>
      <c r="B495" s="36"/>
      <c r="C495" s="36"/>
      <c r="D495" s="36"/>
      <c r="E495" s="36"/>
      <c r="F495" s="36"/>
      <c r="G495" s="267"/>
      <c r="H495" s="267"/>
    </row>
    <row r="496" spans="1:8" ht="12.75">
      <c r="A496" s="35"/>
      <c r="B496" s="36"/>
      <c r="C496" s="39" t="s">
        <v>3</v>
      </c>
      <c r="D496" s="40" t="s">
        <v>4</v>
      </c>
      <c r="E496" s="41"/>
      <c r="F496" s="41"/>
      <c r="G496" s="268"/>
      <c r="H496" s="268">
        <f>SUM(H497:H499)</f>
        <v>31787</v>
      </c>
    </row>
    <row r="497" spans="1:8" ht="12.75">
      <c r="A497" s="35"/>
      <c r="B497" s="36"/>
      <c r="C497" s="36"/>
      <c r="D497" s="42" t="s">
        <v>18</v>
      </c>
      <c r="E497" s="38" t="s">
        <v>52</v>
      </c>
      <c r="F497" s="38"/>
      <c r="G497" s="267"/>
      <c r="H497" s="267">
        <v>26990</v>
      </c>
    </row>
    <row r="498" spans="1:8" ht="12.75">
      <c r="A498" s="35"/>
      <c r="B498" s="36"/>
      <c r="C498" s="36"/>
      <c r="D498" s="42" t="s">
        <v>20</v>
      </c>
      <c r="E498" s="41" t="s">
        <v>21</v>
      </c>
      <c r="F498" s="38"/>
      <c r="G498" s="267"/>
      <c r="H498" s="267">
        <v>4187</v>
      </c>
    </row>
    <row r="499" spans="1:8" ht="12.75">
      <c r="A499" s="35"/>
      <c r="B499" s="36"/>
      <c r="C499" s="36"/>
      <c r="D499" s="42" t="s">
        <v>14</v>
      </c>
      <c r="E499" s="41" t="s">
        <v>5</v>
      </c>
      <c r="F499" s="38"/>
      <c r="G499" s="267"/>
      <c r="H499" s="267">
        <v>610</v>
      </c>
    </row>
    <row r="500" spans="1:8" ht="13.5" thickBot="1">
      <c r="A500" s="46"/>
      <c r="B500" s="47"/>
      <c r="C500" s="47"/>
      <c r="D500" s="72"/>
      <c r="E500" s="47"/>
      <c r="F500" s="47"/>
      <c r="G500" s="281"/>
      <c r="H500" s="281"/>
    </row>
    <row r="501" spans="1:8" ht="12.75">
      <c r="A501" s="230"/>
      <c r="B501" s="224" t="s">
        <v>241</v>
      </c>
      <c r="C501" s="299"/>
      <c r="D501" s="300"/>
      <c r="E501" s="299"/>
      <c r="F501" s="299"/>
      <c r="G501" s="301">
        <f>SUM(G503+G509)</f>
        <v>132792</v>
      </c>
      <c r="H501" s="301">
        <f>SUM(H503+H509)</f>
        <v>148544</v>
      </c>
    </row>
    <row r="502" spans="1:8" ht="12.75">
      <c r="A502" s="35"/>
      <c r="B502" s="36"/>
      <c r="C502" s="36"/>
      <c r="D502" s="42"/>
      <c r="E502" s="80"/>
      <c r="F502" s="36"/>
      <c r="G502" s="269"/>
      <c r="H502" s="269"/>
    </row>
    <row r="503" spans="1:8" ht="12.75">
      <c r="A503" s="35"/>
      <c r="B503" s="36"/>
      <c r="C503" s="58" t="s">
        <v>3</v>
      </c>
      <c r="D503" s="40" t="s">
        <v>4</v>
      </c>
      <c r="E503" s="95"/>
      <c r="F503" s="41"/>
      <c r="G503" s="288">
        <f>SUM(G504+G505+G506)</f>
        <v>132792</v>
      </c>
      <c r="H503" s="288">
        <f>SUM(H504+H505+H506+H507)</f>
        <v>148544</v>
      </c>
    </row>
    <row r="504" spans="1:8" ht="12.75">
      <c r="A504" s="35"/>
      <c r="B504" s="36"/>
      <c r="C504" s="36"/>
      <c r="D504" s="42" t="s">
        <v>18</v>
      </c>
      <c r="E504" s="38" t="s">
        <v>52</v>
      </c>
      <c r="F504" s="38"/>
      <c r="G504" s="269">
        <v>28673</v>
      </c>
      <c r="H504" s="269">
        <v>28673</v>
      </c>
    </row>
    <row r="505" spans="1:8" ht="12.75">
      <c r="A505" s="35"/>
      <c r="B505" s="36"/>
      <c r="C505" s="36"/>
      <c r="D505" s="42" t="s">
        <v>20</v>
      </c>
      <c r="E505" s="41" t="s">
        <v>21</v>
      </c>
      <c r="F505" s="38"/>
      <c r="G505" s="269">
        <v>9266</v>
      </c>
      <c r="H505" s="269">
        <v>8843</v>
      </c>
    </row>
    <row r="506" spans="1:8" ht="12.75">
      <c r="A506" s="35"/>
      <c r="B506" s="36"/>
      <c r="C506" s="36"/>
      <c r="D506" s="73" t="s">
        <v>14</v>
      </c>
      <c r="E506" s="41" t="s">
        <v>5</v>
      </c>
      <c r="F506" s="38"/>
      <c r="G506" s="269">
        <v>94853</v>
      </c>
      <c r="H506" s="269">
        <v>105620</v>
      </c>
    </row>
    <row r="507" spans="1:8" ht="12.75">
      <c r="A507" s="35"/>
      <c r="B507" s="36"/>
      <c r="C507" s="36"/>
      <c r="D507" s="42" t="s">
        <v>172</v>
      </c>
      <c r="E507" s="74" t="s">
        <v>174</v>
      </c>
      <c r="F507" s="38"/>
      <c r="G507" s="267"/>
      <c r="H507" s="267">
        <v>5408</v>
      </c>
    </row>
    <row r="508" spans="1:8" ht="12.75">
      <c r="A508" s="35"/>
      <c r="B508" s="36"/>
      <c r="C508" s="36"/>
      <c r="D508" s="73"/>
      <c r="E508" s="80"/>
      <c r="F508" s="36"/>
      <c r="G508" s="269"/>
      <c r="H508" s="269"/>
    </row>
    <row r="509" spans="1:8" ht="12.75">
      <c r="A509" s="35"/>
      <c r="B509" s="36"/>
      <c r="C509" s="58" t="s">
        <v>7</v>
      </c>
      <c r="D509" s="40" t="s">
        <v>8</v>
      </c>
      <c r="E509" s="95"/>
      <c r="F509" s="41"/>
      <c r="G509" s="288">
        <f>SUM(G510)</f>
        <v>0</v>
      </c>
      <c r="H509" s="288">
        <f>SUM(H510)</f>
        <v>0</v>
      </c>
    </row>
    <row r="510" spans="1:8" ht="12.75">
      <c r="A510" s="35"/>
      <c r="B510" s="36"/>
      <c r="C510" s="36"/>
      <c r="D510" s="73" t="s">
        <v>9</v>
      </c>
      <c r="E510" s="74" t="s">
        <v>10</v>
      </c>
      <c r="F510" s="38"/>
      <c r="G510" s="269">
        <v>0</v>
      </c>
      <c r="H510" s="269">
        <v>0</v>
      </c>
    </row>
    <row r="511" spans="1:8" ht="12.75">
      <c r="A511" s="35"/>
      <c r="B511" s="36"/>
      <c r="C511" s="36"/>
      <c r="D511" s="36"/>
      <c r="E511" s="36"/>
      <c r="F511" s="36"/>
      <c r="G511" s="269"/>
      <c r="H511" s="269"/>
    </row>
    <row r="512" spans="1:8" ht="12.75">
      <c r="A512" s="222"/>
      <c r="B512" s="220" t="s">
        <v>92</v>
      </c>
      <c r="C512" s="221"/>
      <c r="D512" s="221"/>
      <c r="E512" s="221"/>
      <c r="F512" s="221"/>
      <c r="G512" s="289">
        <f>SUM(G514+G520)</f>
        <v>26602</v>
      </c>
      <c r="H512" s="289">
        <f>SUM(H514+H520)</f>
        <v>27456</v>
      </c>
    </row>
    <row r="513" spans="1:8" ht="12.75">
      <c r="A513" s="35"/>
      <c r="B513" s="36"/>
      <c r="C513" s="36"/>
      <c r="D513" s="36"/>
      <c r="E513" s="36"/>
      <c r="F513" s="36"/>
      <c r="G513" s="267"/>
      <c r="H513" s="267"/>
    </row>
    <row r="514" spans="1:8" ht="12.75">
      <c r="A514" s="35"/>
      <c r="B514" s="36"/>
      <c r="C514" s="39" t="s">
        <v>3</v>
      </c>
      <c r="D514" s="40" t="s">
        <v>4</v>
      </c>
      <c r="E514" s="41"/>
      <c r="F514" s="41"/>
      <c r="G514" s="268">
        <f>SUM(G515+G516+G517+G518)</f>
        <v>26602</v>
      </c>
      <c r="H514" s="268">
        <f>SUM(H515+H516+H517+H518)</f>
        <v>27456</v>
      </c>
    </row>
    <row r="515" spans="1:8" ht="12.75">
      <c r="A515" s="35"/>
      <c r="B515" s="36"/>
      <c r="C515" s="36"/>
      <c r="D515" s="42" t="s">
        <v>18</v>
      </c>
      <c r="E515" s="38" t="s">
        <v>52</v>
      </c>
      <c r="F515" s="38"/>
      <c r="G515" s="267">
        <v>17515</v>
      </c>
      <c r="H515" s="267">
        <v>17925</v>
      </c>
    </row>
    <row r="516" spans="1:8" ht="12.75">
      <c r="A516" s="35"/>
      <c r="B516" s="36"/>
      <c r="C516" s="36"/>
      <c r="D516" s="42" t="s">
        <v>20</v>
      </c>
      <c r="E516" s="41" t="s">
        <v>21</v>
      </c>
      <c r="F516" s="38"/>
      <c r="G516" s="267">
        <v>5630</v>
      </c>
      <c r="H516" s="267">
        <v>5417</v>
      </c>
    </row>
    <row r="517" spans="1:8" ht="12.75">
      <c r="A517" s="35"/>
      <c r="B517" s="36"/>
      <c r="C517" s="36"/>
      <c r="D517" s="42" t="s">
        <v>14</v>
      </c>
      <c r="E517" s="41" t="s">
        <v>5</v>
      </c>
      <c r="F517" s="38"/>
      <c r="G517" s="267">
        <v>3457</v>
      </c>
      <c r="H517" s="267">
        <v>3789</v>
      </c>
    </row>
    <row r="518" spans="1:8" ht="12.75">
      <c r="A518" s="35"/>
      <c r="B518" s="36"/>
      <c r="C518" s="36"/>
      <c r="D518" s="42" t="s">
        <v>172</v>
      </c>
      <c r="E518" s="74" t="s">
        <v>174</v>
      </c>
      <c r="F518" s="38"/>
      <c r="G518" s="267"/>
      <c r="H518" s="267">
        <v>325</v>
      </c>
    </row>
    <row r="519" spans="1:8" ht="12.75">
      <c r="A519" s="35"/>
      <c r="B519" s="36"/>
      <c r="C519" s="36"/>
      <c r="D519" s="42"/>
      <c r="E519" s="80"/>
      <c r="F519" s="36"/>
      <c r="G519" s="267"/>
      <c r="H519" s="267"/>
    </row>
    <row r="520" spans="1:8" s="107" customFormat="1" ht="12.75">
      <c r="A520" s="106"/>
      <c r="B520" s="58"/>
      <c r="C520" s="39" t="s">
        <v>7</v>
      </c>
      <c r="D520" s="40" t="s">
        <v>8</v>
      </c>
      <c r="E520" s="40"/>
      <c r="F520" s="40"/>
      <c r="G520" s="268">
        <f>SUM(G521)</f>
        <v>0</v>
      </c>
      <c r="H520" s="268">
        <f>SUM(H521)</f>
        <v>0</v>
      </c>
    </row>
    <row r="521" spans="1:8" ht="12.75">
      <c r="A521" s="35"/>
      <c r="B521" s="36"/>
      <c r="C521" s="36"/>
      <c r="D521" s="42" t="s">
        <v>193</v>
      </c>
      <c r="E521" s="77" t="s">
        <v>10</v>
      </c>
      <c r="F521" s="38"/>
      <c r="G521" s="267">
        <v>0</v>
      </c>
      <c r="H521" s="267">
        <v>0</v>
      </c>
    </row>
    <row r="522" spans="1:8" ht="12.75">
      <c r="A522" s="35"/>
      <c r="B522" s="36"/>
      <c r="C522" s="36"/>
      <c r="D522" s="42"/>
      <c r="E522" s="36"/>
      <c r="F522" s="36"/>
      <c r="G522" s="269"/>
      <c r="H522" s="269"/>
    </row>
    <row r="523" spans="1:8" ht="12.75">
      <c r="A523" s="222"/>
      <c r="B523" s="220" t="s">
        <v>93</v>
      </c>
      <c r="C523" s="221"/>
      <c r="D523" s="221"/>
      <c r="E523" s="221"/>
      <c r="F523" s="221"/>
      <c r="G523" s="289">
        <f>SUM(G525)</f>
        <v>5293</v>
      </c>
      <c r="H523" s="289">
        <f>SUM(H525)</f>
        <v>5249</v>
      </c>
    </row>
    <row r="524" spans="1:8" ht="12.75">
      <c r="A524" s="35"/>
      <c r="B524" s="36"/>
      <c r="C524" s="36"/>
      <c r="D524" s="36"/>
      <c r="E524" s="36"/>
      <c r="F524" s="36"/>
      <c r="G524" s="267"/>
      <c r="H524" s="267"/>
    </row>
    <row r="525" spans="1:8" ht="12.75">
      <c r="A525" s="35"/>
      <c r="B525" s="36"/>
      <c r="C525" s="39" t="s">
        <v>3</v>
      </c>
      <c r="D525" s="40" t="s">
        <v>4</v>
      </c>
      <c r="E525" s="41"/>
      <c r="F525" s="41"/>
      <c r="G525" s="268">
        <f>SUM(G526+G527+G528+G529)</f>
        <v>5293</v>
      </c>
      <c r="H525" s="268">
        <f>SUM(H526+H527+H528+H529)</f>
        <v>5249</v>
      </c>
    </row>
    <row r="526" spans="1:8" ht="12.75">
      <c r="A526" s="35"/>
      <c r="B526" s="36"/>
      <c r="C526" s="36"/>
      <c r="D526" s="42" t="s">
        <v>18</v>
      </c>
      <c r="E526" s="38" t="s">
        <v>52</v>
      </c>
      <c r="F526" s="38"/>
      <c r="G526" s="267">
        <v>3692</v>
      </c>
      <c r="H526" s="267">
        <v>3692</v>
      </c>
    </row>
    <row r="527" spans="1:8" ht="12.75">
      <c r="A527" s="35"/>
      <c r="B527" s="36"/>
      <c r="C527" s="36"/>
      <c r="D527" s="42" t="s">
        <v>20</v>
      </c>
      <c r="E527" s="41" t="s">
        <v>21</v>
      </c>
      <c r="F527" s="38"/>
      <c r="G527" s="267">
        <v>1196</v>
      </c>
      <c r="H527" s="267">
        <v>1144</v>
      </c>
    </row>
    <row r="528" spans="1:8" ht="12.75">
      <c r="A528" s="35"/>
      <c r="B528" s="36"/>
      <c r="C528" s="36"/>
      <c r="D528" s="42" t="s">
        <v>14</v>
      </c>
      <c r="E528" s="41" t="s">
        <v>5</v>
      </c>
      <c r="F528" s="38"/>
      <c r="G528" s="267">
        <v>405</v>
      </c>
      <c r="H528" s="267">
        <v>413</v>
      </c>
    </row>
    <row r="529" spans="1:8" ht="12.75">
      <c r="A529" s="35"/>
      <c r="B529" s="36"/>
      <c r="C529" s="36"/>
      <c r="D529" s="42" t="s">
        <v>172</v>
      </c>
      <c r="E529" s="74" t="s">
        <v>174</v>
      </c>
      <c r="F529" s="38"/>
      <c r="G529" s="267"/>
      <c r="H529" s="267"/>
    </row>
    <row r="530" spans="1:8" ht="13.5" thickBot="1">
      <c r="A530" s="46"/>
      <c r="B530" s="47"/>
      <c r="C530" s="47"/>
      <c r="D530" s="72"/>
      <c r="E530" s="47"/>
      <c r="F530" s="47"/>
      <c r="G530" s="271"/>
      <c r="H530" s="271"/>
    </row>
    <row r="531" spans="1:8" ht="12.75">
      <c r="A531" s="222"/>
      <c r="B531" s="220" t="s">
        <v>173</v>
      </c>
      <c r="C531" s="221"/>
      <c r="D531" s="221"/>
      <c r="E531" s="221"/>
      <c r="F531" s="221"/>
      <c r="G531" s="289">
        <f>SUM(G533)</f>
        <v>0</v>
      </c>
      <c r="H531" s="289">
        <f>SUM(H533)</f>
        <v>826</v>
      </c>
    </row>
    <row r="532" spans="1:8" ht="12.75">
      <c r="A532" s="35"/>
      <c r="B532" s="36"/>
      <c r="C532" s="36"/>
      <c r="D532" s="36"/>
      <c r="E532" s="36"/>
      <c r="F532" s="36"/>
      <c r="G532" s="267"/>
      <c r="H532" s="267"/>
    </row>
    <row r="533" spans="1:8" ht="12.75">
      <c r="A533" s="35"/>
      <c r="B533" s="36"/>
      <c r="C533" s="39" t="s">
        <v>3</v>
      </c>
      <c r="D533" s="40" t="s">
        <v>4</v>
      </c>
      <c r="E533" s="41"/>
      <c r="F533" s="41"/>
      <c r="G533" s="268">
        <f>SUM(G534)</f>
        <v>0</v>
      </c>
      <c r="H533" s="268">
        <f>SUM(H534)</f>
        <v>826</v>
      </c>
    </row>
    <row r="534" spans="1:8" ht="12.75">
      <c r="A534" s="35"/>
      <c r="B534" s="36"/>
      <c r="C534" s="36"/>
      <c r="D534" s="42" t="s">
        <v>14</v>
      </c>
      <c r="E534" s="38" t="s">
        <v>5</v>
      </c>
      <c r="F534" s="38"/>
      <c r="G534" s="267"/>
      <c r="H534" s="267">
        <v>826</v>
      </c>
    </row>
    <row r="535" spans="1:8" ht="12.75" customHeight="1" hidden="1">
      <c r="A535" s="35"/>
      <c r="B535" s="56" t="s">
        <v>94</v>
      </c>
      <c r="C535" s="57"/>
      <c r="D535" s="57"/>
      <c r="E535" s="57"/>
      <c r="F535" s="57"/>
      <c r="G535" s="267"/>
      <c r="H535" s="267"/>
    </row>
    <row r="536" spans="1:8" ht="12.75" customHeight="1" hidden="1">
      <c r="A536" s="35"/>
      <c r="B536" s="36"/>
      <c r="C536" s="36"/>
      <c r="D536" s="36"/>
      <c r="E536" s="36"/>
      <c r="F536" s="36"/>
      <c r="G536" s="267"/>
      <c r="H536" s="267"/>
    </row>
    <row r="537" spans="1:8" ht="12.75" customHeight="1" hidden="1">
      <c r="A537" s="35"/>
      <c r="B537" s="36"/>
      <c r="C537" s="39" t="s">
        <v>3</v>
      </c>
      <c r="D537" s="40" t="s">
        <v>4</v>
      </c>
      <c r="E537" s="41"/>
      <c r="F537" s="41"/>
      <c r="G537" s="267"/>
      <c r="H537" s="267"/>
    </row>
    <row r="538" spans="1:8" ht="12.75" customHeight="1" hidden="1">
      <c r="A538" s="35"/>
      <c r="B538" s="36"/>
      <c r="C538" s="36"/>
      <c r="D538" s="42" t="s">
        <v>18</v>
      </c>
      <c r="E538" s="38" t="s">
        <v>52</v>
      </c>
      <c r="F538" s="38"/>
      <c r="G538" s="267"/>
      <c r="H538" s="267"/>
    </row>
    <row r="539" spans="1:8" ht="12.75" customHeight="1" hidden="1">
      <c r="A539" s="35"/>
      <c r="B539" s="36"/>
      <c r="C539" s="36"/>
      <c r="D539" s="42" t="s">
        <v>20</v>
      </c>
      <c r="E539" s="38" t="s">
        <v>21</v>
      </c>
      <c r="F539" s="38"/>
      <c r="G539" s="267"/>
      <c r="H539" s="267"/>
    </row>
    <row r="540" spans="1:8" ht="12.75" customHeight="1" hidden="1">
      <c r="A540" s="35"/>
      <c r="B540" s="36"/>
      <c r="C540" s="36"/>
      <c r="D540" s="42" t="s">
        <v>14</v>
      </c>
      <c r="E540" s="38" t="s">
        <v>5</v>
      </c>
      <c r="F540" s="38"/>
      <c r="G540" s="267"/>
      <c r="H540" s="267"/>
    </row>
    <row r="541" spans="1:8" ht="13.5" customHeight="1" hidden="1" thickBot="1">
      <c r="A541" s="46"/>
      <c r="B541" s="47"/>
      <c r="C541" s="47"/>
      <c r="D541" s="47"/>
      <c r="E541" s="47"/>
      <c r="F541" s="47"/>
      <c r="G541" s="267"/>
      <c r="H541" s="267"/>
    </row>
    <row r="542" spans="1:8" ht="12.75">
      <c r="A542" s="35"/>
      <c r="B542" s="36"/>
      <c r="C542" s="36"/>
      <c r="D542" s="36"/>
      <c r="E542" s="36"/>
      <c r="F542" s="36"/>
      <c r="G542" s="267"/>
      <c r="H542" s="267"/>
    </row>
    <row r="543" spans="1:8" ht="12.75">
      <c r="A543" s="35"/>
      <c r="B543" s="36"/>
      <c r="C543" s="36"/>
      <c r="D543" s="36"/>
      <c r="E543" s="36"/>
      <c r="F543" s="36"/>
      <c r="G543" s="269"/>
      <c r="H543" s="269"/>
    </row>
    <row r="544" spans="1:8" ht="12.75">
      <c r="A544" s="222"/>
      <c r="B544" s="220" t="s">
        <v>318</v>
      </c>
      <c r="C544" s="221"/>
      <c r="D544" s="221"/>
      <c r="E544" s="221"/>
      <c r="F544" s="221"/>
      <c r="G544" s="289">
        <f>SUM(G546+G553)</f>
        <v>54601</v>
      </c>
      <c r="H544" s="289">
        <f>SUM(H546+H553)</f>
        <v>61872</v>
      </c>
    </row>
    <row r="545" spans="1:8" ht="12.75">
      <c r="A545" s="35"/>
      <c r="B545" s="36"/>
      <c r="C545" s="36"/>
      <c r="D545" s="36"/>
      <c r="E545" s="36"/>
      <c r="F545" s="36"/>
      <c r="G545" s="267"/>
      <c r="H545" s="267"/>
    </row>
    <row r="546" spans="1:8" ht="12.75">
      <c r="A546" s="35"/>
      <c r="B546" s="36"/>
      <c r="C546" s="39" t="s">
        <v>3</v>
      </c>
      <c r="D546" s="40" t="s">
        <v>4</v>
      </c>
      <c r="E546" s="41"/>
      <c r="F546" s="41"/>
      <c r="G546" s="268">
        <f>SUM(G547+G548+G549+G550+G551)</f>
        <v>54601</v>
      </c>
      <c r="H546" s="268">
        <f>SUM(H547+H548+H549+H550+H551)</f>
        <v>59045</v>
      </c>
    </row>
    <row r="547" spans="1:8" ht="12.75">
      <c r="A547" s="35"/>
      <c r="B547" s="36"/>
      <c r="C547" s="36"/>
      <c r="D547" s="42" t="s">
        <v>18</v>
      </c>
      <c r="E547" s="38" t="s">
        <v>52</v>
      </c>
      <c r="F547" s="38"/>
      <c r="G547" s="267">
        <v>37232</v>
      </c>
      <c r="H547" s="267">
        <v>36693</v>
      </c>
    </row>
    <row r="548" spans="1:8" ht="12.75">
      <c r="A548" s="35"/>
      <c r="B548" s="36"/>
      <c r="C548" s="36"/>
      <c r="D548" s="42" t="s">
        <v>20</v>
      </c>
      <c r="E548" s="41" t="s">
        <v>21</v>
      </c>
      <c r="F548" s="38"/>
      <c r="G548" s="267">
        <v>11475</v>
      </c>
      <c r="H548" s="267">
        <v>11218</v>
      </c>
    </row>
    <row r="549" spans="1:8" ht="12.75">
      <c r="A549" s="35"/>
      <c r="B549" s="36"/>
      <c r="C549" s="36"/>
      <c r="D549" s="42" t="s">
        <v>14</v>
      </c>
      <c r="E549" s="41" t="s">
        <v>5</v>
      </c>
      <c r="F549" s="38"/>
      <c r="G549" s="267">
        <v>5861</v>
      </c>
      <c r="H549" s="267">
        <v>6499</v>
      </c>
    </row>
    <row r="550" spans="1:8" ht="12.75">
      <c r="A550" s="35"/>
      <c r="B550" s="36"/>
      <c r="C550" s="36"/>
      <c r="D550" s="42" t="s">
        <v>80</v>
      </c>
      <c r="E550" s="38" t="s">
        <v>81</v>
      </c>
      <c r="F550" s="38"/>
      <c r="G550" s="267">
        <v>33</v>
      </c>
      <c r="H550" s="267">
        <v>33</v>
      </c>
    </row>
    <row r="551" spans="1:8" ht="12.75">
      <c r="A551" s="35"/>
      <c r="B551" s="36"/>
      <c r="C551" s="36"/>
      <c r="D551" s="42" t="s">
        <v>172</v>
      </c>
      <c r="E551" s="74" t="s">
        <v>174</v>
      </c>
      <c r="F551" s="38"/>
      <c r="G551" s="267"/>
      <c r="H551" s="267">
        <v>4602</v>
      </c>
    </row>
    <row r="552" spans="1:8" ht="12.75">
      <c r="A552" s="35"/>
      <c r="B552" s="36"/>
      <c r="C552" s="36"/>
      <c r="D552" s="36"/>
      <c r="E552" s="36"/>
      <c r="F552" s="36"/>
      <c r="G552" s="267"/>
      <c r="H552" s="267"/>
    </row>
    <row r="553" spans="1:8" ht="12.75">
      <c r="A553" s="35"/>
      <c r="B553" s="36"/>
      <c r="C553" s="39" t="s">
        <v>7</v>
      </c>
      <c r="D553" s="40" t="s">
        <v>8</v>
      </c>
      <c r="E553" s="41"/>
      <c r="F553" s="41"/>
      <c r="G553" s="268">
        <f>SUM(G554)</f>
        <v>0</v>
      </c>
      <c r="H553" s="268">
        <f>SUM(H554)</f>
        <v>2827</v>
      </c>
    </row>
    <row r="554" spans="1:8" ht="12.75">
      <c r="A554" s="35"/>
      <c r="B554" s="36"/>
      <c r="C554" s="36"/>
      <c r="D554" s="42" t="s">
        <v>9</v>
      </c>
      <c r="E554" s="38" t="s">
        <v>10</v>
      </c>
      <c r="F554" s="38"/>
      <c r="G554" s="267"/>
      <c r="H554" s="267">
        <f>SUM(H555)</f>
        <v>2827</v>
      </c>
    </row>
    <row r="555" spans="1:8" ht="12.75">
      <c r="A555" s="35"/>
      <c r="B555" s="36"/>
      <c r="C555" s="36"/>
      <c r="D555" s="36"/>
      <c r="E555" s="589" t="s">
        <v>11</v>
      </c>
      <c r="F555" s="54" t="s">
        <v>610</v>
      </c>
      <c r="G555" s="267"/>
      <c r="H555" s="275">
        <v>2827</v>
      </c>
    </row>
    <row r="556" spans="1:8" ht="12.75">
      <c r="A556" s="35"/>
      <c r="B556" s="36"/>
      <c r="C556" s="36"/>
      <c r="D556" s="36"/>
      <c r="E556" s="36"/>
      <c r="F556" s="36"/>
      <c r="G556" s="267"/>
      <c r="H556" s="267"/>
    </row>
    <row r="557" spans="1:8" ht="12.75">
      <c r="A557" s="222"/>
      <c r="B557" s="220" t="s">
        <v>142</v>
      </c>
      <c r="C557" s="221"/>
      <c r="D557" s="221"/>
      <c r="E557" s="221"/>
      <c r="F557" s="221"/>
      <c r="G557" s="279">
        <f>SUM(G559+G567)</f>
        <v>110848</v>
      </c>
      <c r="H557" s="279">
        <f>SUM(H559+H567)</f>
        <v>118934</v>
      </c>
    </row>
    <row r="558" spans="1:8" ht="12.75">
      <c r="A558" s="35"/>
      <c r="B558" s="36"/>
      <c r="C558" s="36"/>
      <c r="D558" s="36"/>
      <c r="E558" s="36"/>
      <c r="F558" s="36"/>
      <c r="G558" s="267"/>
      <c r="H558" s="267"/>
    </row>
    <row r="559" spans="1:8" ht="12.75">
      <c r="A559" s="35"/>
      <c r="B559" s="36"/>
      <c r="C559" s="39" t="s">
        <v>3</v>
      </c>
      <c r="D559" s="40" t="s">
        <v>4</v>
      </c>
      <c r="E559" s="41"/>
      <c r="F559" s="41"/>
      <c r="G559" s="268">
        <f>SUM(G560+G561+G562+G563+G564)</f>
        <v>110848</v>
      </c>
      <c r="H559" s="268">
        <f>SUM(H560+H561+H562+H565+H563+H564)</f>
        <v>118541</v>
      </c>
    </row>
    <row r="560" spans="1:8" ht="12.75">
      <c r="A560" s="35"/>
      <c r="B560" s="36"/>
      <c r="C560" s="36"/>
      <c r="D560" s="42" t="s">
        <v>18</v>
      </c>
      <c r="E560" s="38" t="s">
        <v>52</v>
      </c>
      <c r="F560" s="38"/>
      <c r="G560" s="267">
        <v>45367</v>
      </c>
      <c r="H560" s="267">
        <v>45261</v>
      </c>
    </row>
    <row r="561" spans="1:8" ht="12.75">
      <c r="A561" s="35"/>
      <c r="B561" s="36"/>
      <c r="C561" s="36"/>
      <c r="D561" s="42" t="s">
        <v>20</v>
      </c>
      <c r="E561" s="41" t="s">
        <v>21</v>
      </c>
      <c r="F561" s="38"/>
      <c r="G561" s="267">
        <v>14765</v>
      </c>
      <c r="H561" s="267">
        <v>14029</v>
      </c>
    </row>
    <row r="562" spans="1:8" ht="12.75">
      <c r="A562" s="35"/>
      <c r="B562" s="36"/>
      <c r="C562" s="36"/>
      <c r="D562" s="42" t="s">
        <v>14</v>
      </c>
      <c r="E562" s="41" t="s">
        <v>5</v>
      </c>
      <c r="F562" s="38"/>
      <c r="G562" s="267">
        <v>50716</v>
      </c>
      <c r="H562" s="267">
        <v>51169</v>
      </c>
    </row>
    <row r="563" spans="1:8" ht="12.75">
      <c r="A563" s="35"/>
      <c r="B563" s="36"/>
      <c r="C563" s="36"/>
      <c r="D563" s="42" t="s">
        <v>172</v>
      </c>
      <c r="E563" s="95" t="s">
        <v>174</v>
      </c>
      <c r="F563" s="38"/>
      <c r="G563" s="267"/>
      <c r="H563" s="267">
        <v>5318</v>
      </c>
    </row>
    <row r="564" spans="1:8" ht="12.75">
      <c r="A564" s="35"/>
      <c r="B564" s="36"/>
      <c r="C564" s="36"/>
      <c r="D564" s="42" t="s">
        <v>175</v>
      </c>
      <c r="E564" s="74" t="s">
        <v>176</v>
      </c>
      <c r="F564" s="38"/>
      <c r="G564" s="267"/>
      <c r="H564" s="267"/>
    </row>
    <row r="565" spans="1:8" ht="12.75">
      <c r="A565" s="35"/>
      <c r="B565" s="36"/>
      <c r="C565" s="36"/>
      <c r="D565" s="548" t="s">
        <v>746</v>
      </c>
      <c r="E565" s="78" t="s">
        <v>747</v>
      </c>
      <c r="F565" s="38"/>
      <c r="G565" s="267"/>
      <c r="H565" s="267">
        <v>2764</v>
      </c>
    </row>
    <row r="566" spans="1:8" ht="12.75">
      <c r="A566" s="35"/>
      <c r="B566" s="36"/>
      <c r="C566" s="36"/>
      <c r="D566" s="42"/>
      <c r="E566" s="36"/>
      <c r="F566" s="36" t="s">
        <v>219</v>
      </c>
      <c r="G566" s="267"/>
      <c r="H566" s="267"/>
    </row>
    <row r="567" spans="1:8" s="107" customFormat="1" ht="12.75">
      <c r="A567" s="106"/>
      <c r="B567" s="58"/>
      <c r="C567" s="39" t="s">
        <v>7</v>
      </c>
      <c r="D567" s="40" t="s">
        <v>8</v>
      </c>
      <c r="E567" s="40"/>
      <c r="F567" s="40"/>
      <c r="G567" s="268">
        <f>SUM(G568)</f>
        <v>0</v>
      </c>
      <c r="H567" s="268">
        <f>SUM(H568:H569)</f>
        <v>393</v>
      </c>
    </row>
    <row r="568" spans="1:8" ht="12.75">
      <c r="A568" s="35"/>
      <c r="B568" s="36"/>
      <c r="C568" s="36"/>
      <c r="D568" s="42" t="s">
        <v>9</v>
      </c>
      <c r="E568" s="77" t="s">
        <v>703</v>
      </c>
      <c r="F568" s="38"/>
      <c r="G568" s="267"/>
      <c r="H568" s="267">
        <v>273</v>
      </c>
    </row>
    <row r="569" spans="1:8" ht="12.75">
      <c r="A569" s="35"/>
      <c r="B569" s="36"/>
      <c r="C569" s="36"/>
      <c r="D569" s="620" t="s">
        <v>12</v>
      </c>
      <c r="E569" s="97" t="s">
        <v>704</v>
      </c>
      <c r="F569" s="50"/>
      <c r="G569" s="267"/>
      <c r="H569" s="267">
        <v>120</v>
      </c>
    </row>
    <row r="570" spans="1:8" ht="13.5" thickBot="1">
      <c r="A570" s="46"/>
      <c r="B570" s="47"/>
      <c r="C570" s="47"/>
      <c r="D570" s="47"/>
      <c r="E570" s="47"/>
      <c r="F570" s="47"/>
      <c r="G570" s="271"/>
      <c r="H570" s="271"/>
    </row>
    <row r="571" spans="1:8" ht="12.75">
      <c r="A571" s="230"/>
      <c r="B571" s="224" t="s">
        <v>315</v>
      </c>
      <c r="C571" s="229"/>
      <c r="D571" s="229"/>
      <c r="E571" s="229"/>
      <c r="F571" s="229"/>
      <c r="G571" s="287">
        <f>SUM(G573+G579)</f>
        <v>98056</v>
      </c>
      <c r="H571" s="287">
        <f>SUM(H573+H579)</f>
        <v>128436</v>
      </c>
    </row>
    <row r="572" spans="1:8" ht="12.75">
      <c r="A572" s="35"/>
      <c r="B572" s="36"/>
      <c r="C572" s="36"/>
      <c r="D572" s="36"/>
      <c r="E572" s="36"/>
      <c r="F572" s="36"/>
      <c r="G572" s="267"/>
      <c r="H572" s="267"/>
    </row>
    <row r="573" spans="1:8" ht="12.75">
      <c r="A573" s="35"/>
      <c r="B573" s="36"/>
      <c r="C573" s="39" t="s">
        <v>3</v>
      </c>
      <c r="D573" s="40" t="s">
        <v>4</v>
      </c>
      <c r="E573" s="41"/>
      <c r="F573" s="41"/>
      <c r="G573" s="268">
        <f>SUM(G574+G575+G576+G577)</f>
        <v>98056</v>
      </c>
      <c r="H573" s="268">
        <f>SUM(H574+H575+H576+H577)</f>
        <v>126342</v>
      </c>
    </row>
    <row r="574" spans="1:8" ht="12.75">
      <c r="A574" s="35"/>
      <c r="B574" s="36"/>
      <c r="C574" s="36"/>
      <c r="D574" s="42" t="s">
        <v>18</v>
      </c>
      <c r="E574" s="38" t="s">
        <v>52</v>
      </c>
      <c r="F574" s="38"/>
      <c r="G574" s="267">
        <v>41392</v>
      </c>
      <c r="H574" s="267">
        <v>42133</v>
      </c>
    </row>
    <row r="575" spans="1:8" ht="12.75">
      <c r="A575" s="35"/>
      <c r="B575" s="36"/>
      <c r="C575" s="36"/>
      <c r="D575" s="42" t="s">
        <v>20</v>
      </c>
      <c r="E575" s="41" t="s">
        <v>21</v>
      </c>
      <c r="F575" s="38"/>
      <c r="G575" s="267">
        <v>13613</v>
      </c>
      <c r="H575" s="267">
        <v>13290</v>
      </c>
    </row>
    <row r="576" spans="1:8" ht="12.75">
      <c r="A576" s="35"/>
      <c r="B576" s="36"/>
      <c r="C576" s="36"/>
      <c r="D576" s="42" t="s">
        <v>14</v>
      </c>
      <c r="E576" s="41" t="s">
        <v>5</v>
      </c>
      <c r="F576" s="38"/>
      <c r="G576" s="267">
        <v>43051</v>
      </c>
      <c r="H576" s="267">
        <v>63255</v>
      </c>
    </row>
    <row r="577" spans="1:8" ht="12.75">
      <c r="A577" s="35"/>
      <c r="B577" s="36"/>
      <c r="C577" s="36"/>
      <c r="D577" s="42" t="s">
        <v>172</v>
      </c>
      <c r="E577" s="95" t="s">
        <v>174</v>
      </c>
      <c r="F577" s="38"/>
      <c r="G577" s="267"/>
      <c r="H577" s="267">
        <v>7664</v>
      </c>
    </row>
    <row r="578" spans="1:8" s="93" customFormat="1" ht="12.75">
      <c r="A578" s="92"/>
      <c r="B578" s="50"/>
      <c r="C578" s="50"/>
      <c r="D578" s="83"/>
      <c r="E578" s="94"/>
      <c r="F578" s="50"/>
      <c r="G578" s="275"/>
      <c r="H578" s="275"/>
    </row>
    <row r="579" spans="1:8" s="100" customFormat="1" ht="12.75">
      <c r="A579" s="96"/>
      <c r="B579" s="97"/>
      <c r="C579" s="39" t="s">
        <v>7</v>
      </c>
      <c r="D579" s="40" t="s">
        <v>8</v>
      </c>
      <c r="E579" s="40"/>
      <c r="F579" s="40"/>
      <c r="G579" s="268">
        <f>SUM(G580)</f>
        <v>0</v>
      </c>
      <c r="H579" s="268">
        <f>SUM(H580,H586)</f>
        <v>2094</v>
      </c>
    </row>
    <row r="580" spans="1:8" ht="12.75">
      <c r="A580" s="35"/>
      <c r="B580" s="36"/>
      <c r="C580" s="36"/>
      <c r="D580" s="42" t="s">
        <v>9</v>
      </c>
      <c r="E580" s="77" t="s">
        <v>10</v>
      </c>
      <c r="F580" s="38"/>
      <c r="G580" s="267">
        <v>0</v>
      </c>
      <c r="H580" s="267">
        <f>SUM(H581:H585)</f>
        <v>982</v>
      </c>
    </row>
    <row r="581" spans="1:8" s="93" customFormat="1" ht="12.75">
      <c r="A581" s="92"/>
      <c r="B581" s="50"/>
      <c r="C581" s="50"/>
      <c r="D581" s="83"/>
      <c r="E581" s="588" t="s">
        <v>11</v>
      </c>
      <c r="F581" s="48" t="s">
        <v>611</v>
      </c>
      <c r="G581" s="275"/>
      <c r="H581" s="275">
        <v>0</v>
      </c>
    </row>
    <row r="582" spans="1:8" s="93" customFormat="1" ht="12.75">
      <c r="A582" s="92"/>
      <c r="B582" s="50"/>
      <c r="C582" s="50"/>
      <c r="D582" s="83"/>
      <c r="E582" s="588" t="s">
        <v>11</v>
      </c>
      <c r="F582" s="256" t="s">
        <v>569</v>
      </c>
      <c r="G582" s="275"/>
      <c r="H582" s="275">
        <v>300</v>
      </c>
    </row>
    <row r="583" spans="1:8" s="93" customFormat="1" ht="12.75">
      <c r="A583" s="92"/>
      <c r="B583" s="50"/>
      <c r="C583" s="50"/>
      <c r="D583" s="83"/>
      <c r="E583" s="588" t="s">
        <v>11</v>
      </c>
      <c r="F583" s="554" t="s">
        <v>639</v>
      </c>
      <c r="G583" s="275"/>
      <c r="H583" s="275">
        <v>106</v>
      </c>
    </row>
    <row r="584" spans="1:8" s="93" customFormat="1" ht="12.75">
      <c r="A584" s="92"/>
      <c r="B584" s="50"/>
      <c r="C584" s="50"/>
      <c r="D584" s="83"/>
      <c r="E584" s="588" t="s">
        <v>11</v>
      </c>
      <c r="F584" s="554" t="s">
        <v>640</v>
      </c>
      <c r="G584" s="275"/>
      <c r="H584" s="275">
        <v>126</v>
      </c>
    </row>
    <row r="585" spans="1:8" s="93" customFormat="1" ht="12.75">
      <c r="A585" s="92"/>
      <c r="B585" s="50"/>
      <c r="C585" s="50"/>
      <c r="D585" s="83"/>
      <c r="E585" s="588" t="s">
        <v>11</v>
      </c>
      <c r="F585" s="554" t="s">
        <v>705</v>
      </c>
      <c r="G585" s="275"/>
      <c r="H585" s="275">
        <v>450</v>
      </c>
    </row>
    <row r="586" spans="1:8" ht="12.75">
      <c r="A586" s="35"/>
      <c r="B586" s="36"/>
      <c r="C586" s="36"/>
      <c r="D586" s="580" t="s">
        <v>12</v>
      </c>
      <c r="E586" s="78" t="s">
        <v>13</v>
      </c>
      <c r="F586" s="556"/>
      <c r="G586" s="267"/>
      <c r="H586" s="267">
        <f>SUM(H587:H589)</f>
        <v>1112</v>
      </c>
    </row>
    <row r="587" spans="1:8" s="93" customFormat="1" ht="12.75">
      <c r="A587" s="92"/>
      <c r="B587" s="50"/>
      <c r="C587" s="50"/>
      <c r="D587" s="590"/>
      <c r="E587" s="589" t="s">
        <v>11</v>
      </c>
      <c r="F587" s="256" t="s">
        <v>587</v>
      </c>
      <c r="G587" s="275"/>
      <c r="H587" s="275">
        <v>726</v>
      </c>
    </row>
    <row r="588" spans="1:8" s="93" customFormat="1" ht="12.75">
      <c r="A588" s="92"/>
      <c r="B588" s="50"/>
      <c r="C588" s="50"/>
      <c r="D588" s="590"/>
      <c r="E588" s="589" t="s">
        <v>11</v>
      </c>
      <c r="F588" s="50" t="s">
        <v>588</v>
      </c>
      <c r="G588" s="275"/>
      <c r="H588" s="275">
        <v>145</v>
      </c>
    </row>
    <row r="589" spans="1:8" s="93" customFormat="1" ht="12.75">
      <c r="A589" s="92"/>
      <c r="B589" s="50"/>
      <c r="C589" s="50"/>
      <c r="D589" s="83"/>
      <c r="E589" s="588" t="s">
        <v>11</v>
      </c>
      <c r="F589" s="554" t="s">
        <v>706</v>
      </c>
      <c r="G589" s="275"/>
      <c r="H589" s="275">
        <v>241</v>
      </c>
    </row>
    <row r="590" spans="1:8" ht="12.75">
      <c r="A590" s="222"/>
      <c r="B590" s="220" t="s">
        <v>316</v>
      </c>
      <c r="C590" s="221"/>
      <c r="D590" s="221"/>
      <c r="E590" s="221"/>
      <c r="F590" s="221"/>
      <c r="G590" s="279">
        <f>SUM(G592+G598)</f>
        <v>68185</v>
      </c>
      <c r="H590" s="279">
        <f>SUM(H592+H598)</f>
        <v>73210</v>
      </c>
    </row>
    <row r="591" spans="1:8" ht="12.75">
      <c r="A591" s="35"/>
      <c r="B591" s="36"/>
      <c r="C591" s="36"/>
      <c r="D591" s="36"/>
      <c r="E591" s="36"/>
      <c r="F591" s="36"/>
      <c r="G591" s="267"/>
      <c r="H591" s="267"/>
    </row>
    <row r="592" spans="1:8" ht="12.75">
      <c r="A592" s="35"/>
      <c r="B592" s="36"/>
      <c r="C592" s="39" t="s">
        <v>3</v>
      </c>
      <c r="D592" s="40" t="s">
        <v>4</v>
      </c>
      <c r="E592" s="41"/>
      <c r="F592" s="41"/>
      <c r="G592" s="268">
        <f>SUM(G593+G594+G595+G596)</f>
        <v>68185</v>
      </c>
      <c r="H592" s="268">
        <f>SUM(H593+H594+H595+H596)</f>
        <v>73105</v>
      </c>
    </row>
    <row r="593" spans="1:8" ht="12.75">
      <c r="A593" s="35"/>
      <c r="B593" s="36"/>
      <c r="C593" s="36"/>
      <c r="D593" s="42" t="s">
        <v>18</v>
      </c>
      <c r="E593" s="38" t="s">
        <v>52</v>
      </c>
      <c r="F593" s="38"/>
      <c r="G593" s="267">
        <v>39048</v>
      </c>
      <c r="H593" s="267">
        <v>39746</v>
      </c>
    </row>
    <row r="594" spans="1:8" ht="12.75">
      <c r="A594" s="35"/>
      <c r="B594" s="36"/>
      <c r="C594" s="36"/>
      <c r="D594" s="42" t="s">
        <v>20</v>
      </c>
      <c r="E594" s="41" t="s">
        <v>21</v>
      </c>
      <c r="F594" s="38"/>
      <c r="G594" s="267">
        <v>12538</v>
      </c>
      <c r="H594" s="267">
        <v>12153</v>
      </c>
    </row>
    <row r="595" spans="1:8" ht="12.75">
      <c r="A595" s="35"/>
      <c r="B595" s="36"/>
      <c r="C595" s="36"/>
      <c r="D595" s="42" t="s">
        <v>14</v>
      </c>
      <c r="E595" s="41" t="s">
        <v>5</v>
      </c>
      <c r="F595" s="38"/>
      <c r="G595" s="267">
        <v>16599</v>
      </c>
      <c r="H595" s="267">
        <v>20251</v>
      </c>
    </row>
    <row r="596" spans="1:8" ht="12.75">
      <c r="A596" s="35"/>
      <c r="B596" s="36"/>
      <c r="C596" s="36"/>
      <c r="D596" s="42" t="s">
        <v>172</v>
      </c>
      <c r="E596" s="95" t="s">
        <v>174</v>
      </c>
      <c r="F596" s="38"/>
      <c r="G596" s="267"/>
      <c r="H596" s="267">
        <v>955</v>
      </c>
    </row>
    <row r="597" spans="1:8" ht="12.75">
      <c r="A597" s="35"/>
      <c r="B597" s="36"/>
      <c r="C597" s="36"/>
      <c r="D597" s="42"/>
      <c r="E597" s="36"/>
      <c r="F597" s="36"/>
      <c r="G597" s="267"/>
      <c r="H597" s="267"/>
    </row>
    <row r="598" spans="1:8" ht="12.75">
      <c r="A598" s="35"/>
      <c r="B598" s="36"/>
      <c r="C598" s="39" t="s">
        <v>7</v>
      </c>
      <c r="D598" s="40" t="s">
        <v>8</v>
      </c>
      <c r="E598" s="41"/>
      <c r="F598" s="41"/>
      <c r="G598" s="268">
        <f>SUM(G599)</f>
        <v>0</v>
      </c>
      <c r="H598" s="268">
        <f>SUM(H599)</f>
        <v>105</v>
      </c>
    </row>
    <row r="599" spans="1:8" ht="12.75">
      <c r="A599" s="35"/>
      <c r="B599" s="36"/>
      <c r="C599" s="36"/>
      <c r="D599" s="42" t="s">
        <v>9</v>
      </c>
      <c r="E599" s="38" t="s">
        <v>10</v>
      </c>
      <c r="F599" s="38"/>
      <c r="G599" s="267"/>
      <c r="H599" s="267">
        <f>SUM(H600)</f>
        <v>105</v>
      </c>
    </row>
    <row r="600" spans="1:8" ht="12.75">
      <c r="A600" s="35"/>
      <c r="B600" s="36"/>
      <c r="C600" s="36"/>
      <c r="D600" s="42"/>
      <c r="E600" s="575" t="s">
        <v>11</v>
      </c>
      <c r="F600" s="54" t="s">
        <v>570</v>
      </c>
      <c r="G600" s="269"/>
      <c r="H600" s="277">
        <v>105</v>
      </c>
    </row>
    <row r="601" spans="1:8" ht="13.5" thickBot="1">
      <c r="A601" s="46"/>
      <c r="B601" s="47"/>
      <c r="C601" s="47"/>
      <c r="D601" s="72"/>
      <c r="E601" s="189"/>
      <c r="F601" s="190"/>
      <c r="G601" s="271"/>
      <c r="H601" s="271"/>
    </row>
    <row r="602" spans="1:8" ht="13.5" thickBot="1">
      <c r="A602" s="27"/>
      <c r="B602" s="28"/>
      <c r="C602" s="28"/>
      <c r="D602" s="28"/>
      <c r="E602" s="28"/>
      <c r="F602" s="28"/>
      <c r="G602" s="273"/>
      <c r="H602" s="273"/>
    </row>
    <row r="603" spans="1:8" s="30" customFormat="1" ht="13.5" thickBot="1">
      <c r="A603" s="69"/>
      <c r="B603" s="33" t="s">
        <v>79</v>
      </c>
      <c r="C603" s="34"/>
      <c r="D603" s="34"/>
      <c r="E603" s="34"/>
      <c r="F603" s="34"/>
      <c r="G603" s="265">
        <f>SUM(G605+G612)</f>
        <v>172341</v>
      </c>
      <c r="H603" s="265">
        <f>SUM(H605+H612)</f>
        <v>181829</v>
      </c>
    </row>
    <row r="604" spans="1:8" s="30" customFormat="1" ht="12.75">
      <c r="A604" s="178"/>
      <c r="B604" s="179"/>
      <c r="C604" s="179"/>
      <c r="D604" s="179"/>
      <c r="E604" s="179"/>
      <c r="F604" s="179"/>
      <c r="G604" s="278"/>
      <c r="H604" s="278"/>
    </row>
    <row r="605" spans="1:8" ht="12.75">
      <c r="A605" s="31"/>
      <c r="B605" s="29"/>
      <c r="C605" s="39" t="s">
        <v>3</v>
      </c>
      <c r="D605" s="40" t="s">
        <v>4</v>
      </c>
      <c r="E605" s="41"/>
      <c r="F605" s="41"/>
      <c r="G605" s="268">
        <f>SUM(G606+G607+G608+G609+G610)</f>
        <v>172341</v>
      </c>
      <c r="H605" s="268">
        <f>SUM(H606+H607+H608+H609+H610)</f>
        <v>179353</v>
      </c>
    </row>
    <row r="606" spans="1:8" ht="12.75">
      <c r="A606" s="35"/>
      <c r="B606" s="36"/>
      <c r="C606" s="36"/>
      <c r="D606" s="42" t="s">
        <v>18</v>
      </c>
      <c r="E606" s="38" t="s">
        <v>52</v>
      </c>
      <c r="F606" s="38"/>
      <c r="G606" s="267">
        <v>100943</v>
      </c>
      <c r="H606" s="267">
        <v>101280</v>
      </c>
    </row>
    <row r="607" spans="1:8" ht="12.75">
      <c r="A607" s="35"/>
      <c r="B607" s="36"/>
      <c r="C607" s="36"/>
      <c r="D607" s="42" t="s">
        <v>20</v>
      </c>
      <c r="E607" s="38" t="s">
        <v>21</v>
      </c>
      <c r="F607" s="38"/>
      <c r="G607" s="267">
        <v>31671</v>
      </c>
      <c r="H607" s="267">
        <v>30337</v>
      </c>
    </row>
    <row r="608" spans="1:8" ht="12.75">
      <c r="A608" s="35"/>
      <c r="B608" s="36"/>
      <c r="C608" s="36"/>
      <c r="D608" s="42" t="s">
        <v>14</v>
      </c>
      <c r="E608" s="38" t="s">
        <v>5</v>
      </c>
      <c r="F608" s="38"/>
      <c r="G608" s="267">
        <v>38111</v>
      </c>
      <c r="H608" s="267">
        <v>44544</v>
      </c>
    </row>
    <row r="609" spans="1:8" ht="12.75">
      <c r="A609" s="35"/>
      <c r="B609" s="36"/>
      <c r="C609" s="36"/>
      <c r="D609" s="42" t="s">
        <v>80</v>
      </c>
      <c r="E609" s="38" t="s">
        <v>81</v>
      </c>
      <c r="F609" s="38"/>
      <c r="G609" s="267">
        <v>1616</v>
      </c>
      <c r="H609" s="267">
        <v>1735</v>
      </c>
    </row>
    <row r="610" spans="1:8" s="100" customFormat="1" ht="12.75">
      <c r="A610" s="96"/>
      <c r="B610" s="97"/>
      <c r="C610" s="97"/>
      <c r="D610" s="98" t="s">
        <v>172</v>
      </c>
      <c r="E610" s="99" t="s">
        <v>174</v>
      </c>
      <c r="F610" s="77"/>
      <c r="G610" s="272"/>
      <c r="H610" s="272">
        <v>1457</v>
      </c>
    </row>
    <row r="611" spans="1:8" ht="12.75">
      <c r="A611" s="35"/>
      <c r="B611" s="36"/>
      <c r="C611" s="36"/>
      <c r="D611" s="36"/>
      <c r="E611" s="36"/>
      <c r="F611" s="36"/>
      <c r="G611" s="267"/>
      <c r="H611" s="267"/>
    </row>
    <row r="612" spans="1:8" s="107" customFormat="1" ht="12.75">
      <c r="A612" s="106"/>
      <c r="B612" s="58"/>
      <c r="C612" s="39" t="s">
        <v>7</v>
      </c>
      <c r="D612" s="40" t="s">
        <v>8</v>
      </c>
      <c r="E612" s="40"/>
      <c r="F612" s="40"/>
      <c r="G612" s="268">
        <f>SUM(G613+G619)</f>
        <v>0</v>
      </c>
      <c r="H612" s="268">
        <f>SUM(H613+H619)</f>
        <v>2476</v>
      </c>
    </row>
    <row r="613" spans="1:8" ht="12.75">
      <c r="A613" s="35"/>
      <c r="B613" s="36"/>
      <c r="C613" s="36"/>
      <c r="D613" s="42" t="s">
        <v>9</v>
      </c>
      <c r="E613" s="38" t="s">
        <v>10</v>
      </c>
      <c r="F613" s="38"/>
      <c r="G613" s="267">
        <v>0</v>
      </c>
      <c r="H613" s="267">
        <f>SUM(H614:H618)</f>
        <v>2186</v>
      </c>
    </row>
    <row r="614" spans="1:8" s="93" customFormat="1" ht="12.75">
      <c r="A614" s="92"/>
      <c r="B614" s="50"/>
      <c r="C614" s="50"/>
      <c r="D614" s="83"/>
      <c r="E614" s="588" t="s">
        <v>11</v>
      </c>
      <c r="F614" s="256" t="s">
        <v>612</v>
      </c>
      <c r="G614" s="275"/>
      <c r="H614" s="275">
        <v>720</v>
      </c>
    </row>
    <row r="615" spans="1:8" s="93" customFormat="1" ht="12.75">
      <c r="A615" s="92"/>
      <c r="B615" s="50"/>
      <c r="C615" s="50"/>
      <c r="D615" s="83"/>
      <c r="E615" s="588" t="s">
        <v>11</v>
      </c>
      <c r="F615" s="256" t="s">
        <v>641</v>
      </c>
      <c r="G615" s="275"/>
      <c r="H615" s="275">
        <v>123</v>
      </c>
    </row>
    <row r="616" spans="1:8" s="93" customFormat="1" ht="12.75">
      <c r="A616" s="92"/>
      <c r="B616" s="50"/>
      <c r="C616" s="50"/>
      <c r="D616" s="83"/>
      <c r="E616" s="588" t="s">
        <v>11</v>
      </c>
      <c r="F616" s="256" t="s">
        <v>645</v>
      </c>
      <c r="G616" s="275"/>
      <c r="H616" s="275">
        <v>703</v>
      </c>
    </row>
    <row r="617" spans="1:8" s="93" customFormat="1" ht="12.75">
      <c r="A617" s="92"/>
      <c r="B617" s="50"/>
      <c r="C617" s="50"/>
      <c r="D617" s="83"/>
      <c r="E617" s="588" t="s">
        <v>11</v>
      </c>
      <c r="F617" s="256" t="s">
        <v>646</v>
      </c>
      <c r="G617" s="275"/>
      <c r="H617" s="275">
        <v>140</v>
      </c>
    </row>
    <row r="618" spans="1:8" ht="12.75">
      <c r="A618" s="35"/>
      <c r="B618" s="36"/>
      <c r="C618" s="36"/>
      <c r="D618" s="42"/>
      <c r="E618" s="588" t="s">
        <v>11</v>
      </c>
      <c r="F618" s="256" t="s">
        <v>707</v>
      </c>
      <c r="G618" s="267"/>
      <c r="H618" s="275">
        <v>500</v>
      </c>
    </row>
    <row r="619" spans="1:8" ht="12.75">
      <c r="A619" s="35"/>
      <c r="B619" s="36"/>
      <c r="C619" s="36"/>
      <c r="D619" s="42" t="s">
        <v>12</v>
      </c>
      <c r="E619" s="60" t="s">
        <v>13</v>
      </c>
      <c r="F619" s="59"/>
      <c r="G619" s="267">
        <v>0</v>
      </c>
      <c r="H619" s="267">
        <f>SUM(H620)</f>
        <v>290</v>
      </c>
    </row>
    <row r="620" spans="1:8" s="93" customFormat="1" ht="12.75">
      <c r="A620" s="92"/>
      <c r="B620" s="50"/>
      <c r="C620" s="50"/>
      <c r="D620" s="83"/>
      <c r="E620" s="589" t="s">
        <v>11</v>
      </c>
      <c r="F620" s="256" t="s">
        <v>613</v>
      </c>
      <c r="G620" s="277"/>
      <c r="H620" s="277">
        <v>290</v>
      </c>
    </row>
    <row r="621" spans="1:8" ht="13.5" thickBot="1">
      <c r="A621" s="46"/>
      <c r="B621" s="47"/>
      <c r="C621" s="47"/>
      <c r="D621" s="72"/>
      <c r="E621" s="47"/>
      <c r="F621" s="47"/>
      <c r="G621" s="271"/>
      <c r="H621" s="271"/>
    </row>
    <row r="622" spans="1:8" s="100" customFormat="1" ht="13.5" thickBot="1">
      <c r="A622" s="69"/>
      <c r="B622" s="71" t="s">
        <v>83</v>
      </c>
      <c r="C622" s="591"/>
      <c r="D622" s="591"/>
      <c r="E622" s="591"/>
      <c r="F622" s="591"/>
      <c r="G622" s="265">
        <f>SUM(G624+G631)</f>
        <v>226867</v>
      </c>
      <c r="H622" s="265">
        <f>SUM(H624+H631)</f>
        <v>236015</v>
      </c>
    </row>
    <row r="623" spans="1:8" s="30" customFormat="1" ht="12.75">
      <c r="A623" s="178"/>
      <c r="B623" s="179"/>
      <c r="C623" s="179"/>
      <c r="D623" s="179"/>
      <c r="E623" s="179"/>
      <c r="F623" s="179"/>
      <c r="G623" s="278"/>
      <c r="H623" s="278"/>
    </row>
    <row r="624" spans="1:8" ht="12.75">
      <c r="A624" s="31"/>
      <c r="B624" s="29"/>
      <c r="C624" s="39" t="s">
        <v>3</v>
      </c>
      <c r="D624" s="40" t="s">
        <v>4</v>
      </c>
      <c r="E624" s="41"/>
      <c r="F624" s="41"/>
      <c r="G624" s="268">
        <f>SUM(G625+G626+G627+G628+G629)</f>
        <v>226867</v>
      </c>
      <c r="H624" s="268">
        <f>SUM(H625+H626+H627+H628+H629)</f>
        <v>234148</v>
      </c>
    </row>
    <row r="625" spans="1:8" ht="12.75">
      <c r="A625" s="35"/>
      <c r="B625" s="36"/>
      <c r="C625" s="36"/>
      <c r="D625" s="42" t="s">
        <v>18</v>
      </c>
      <c r="E625" s="38" t="s">
        <v>52</v>
      </c>
      <c r="F625" s="38"/>
      <c r="G625" s="267">
        <v>134393</v>
      </c>
      <c r="H625" s="267">
        <v>136027</v>
      </c>
    </row>
    <row r="626" spans="1:8" ht="12.75">
      <c r="A626" s="35"/>
      <c r="B626" s="36"/>
      <c r="C626" s="36"/>
      <c r="D626" s="42" t="s">
        <v>20</v>
      </c>
      <c r="E626" s="38" t="s">
        <v>21</v>
      </c>
      <c r="F626" s="38"/>
      <c r="G626" s="267">
        <v>42154</v>
      </c>
      <c r="H626" s="267">
        <v>40762</v>
      </c>
    </row>
    <row r="627" spans="1:8" ht="12.75">
      <c r="A627" s="35"/>
      <c r="B627" s="36"/>
      <c r="C627" s="36"/>
      <c r="D627" s="42" t="s">
        <v>14</v>
      </c>
      <c r="E627" s="38" t="s">
        <v>5</v>
      </c>
      <c r="F627" s="38"/>
      <c r="G627" s="267">
        <v>48115</v>
      </c>
      <c r="H627" s="267">
        <v>50924</v>
      </c>
    </row>
    <row r="628" spans="1:8" ht="12.75">
      <c r="A628" s="35"/>
      <c r="B628" s="36"/>
      <c r="C628" s="36"/>
      <c r="D628" s="42" t="s">
        <v>80</v>
      </c>
      <c r="E628" s="38" t="s">
        <v>81</v>
      </c>
      <c r="F628" s="38"/>
      <c r="G628" s="267">
        <v>2205</v>
      </c>
      <c r="H628" s="267">
        <v>2973</v>
      </c>
    </row>
    <row r="629" spans="1:8" ht="12.75">
      <c r="A629" s="35"/>
      <c r="B629" s="36"/>
      <c r="C629" s="36"/>
      <c r="D629" s="42" t="s">
        <v>172</v>
      </c>
      <c r="E629" s="74" t="s">
        <v>174</v>
      </c>
      <c r="F629" s="38"/>
      <c r="G629" s="267"/>
      <c r="H629" s="267">
        <v>3462</v>
      </c>
    </row>
    <row r="630" spans="1:8" ht="12.75">
      <c r="A630" s="35"/>
      <c r="B630" s="36"/>
      <c r="C630" s="36"/>
      <c r="D630" s="36"/>
      <c r="E630" s="36"/>
      <c r="F630" s="36"/>
      <c r="G630" s="267"/>
      <c r="H630" s="267"/>
    </row>
    <row r="631" spans="1:8" s="107" customFormat="1" ht="12.75">
      <c r="A631" s="106"/>
      <c r="B631" s="58"/>
      <c r="C631" s="39" t="s">
        <v>7</v>
      </c>
      <c r="D631" s="40" t="s">
        <v>8</v>
      </c>
      <c r="E631" s="40"/>
      <c r="F631" s="40"/>
      <c r="G631" s="268">
        <f>SUM(G632,G638)</f>
        <v>0</v>
      </c>
      <c r="H631" s="268">
        <f>SUM(H632,H638)</f>
        <v>1867</v>
      </c>
    </row>
    <row r="632" spans="1:8" ht="12.75">
      <c r="A632" s="35"/>
      <c r="B632" s="36"/>
      <c r="C632" s="36"/>
      <c r="D632" s="42" t="s">
        <v>9</v>
      </c>
      <c r="E632" s="77" t="s">
        <v>10</v>
      </c>
      <c r="F632" s="38"/>
      <c r="G632" s="267">
        <v>0</v>
      </c>
      <c r="H632" s="267">
        <f>SUM(H633:H636)</f>
        <v>1867</v>
      </c>
    </row>
    <row r="633" spans="1:8" ht="12.75">
      <c r="A633" s="35"/>
      <c r="B633" s="36"/>
      <c r="C633" s="36"/>
      <c r="D633" s="42"/>
      <c r="E633" s="549" t="s">
        <v>11</v>
      </c>
      <c r="F633" s="59" t="s">
        <v>708</v>
      </c>
      <c r="G633" s="267"/>
      <c r="H633" s="275">
        <v>678</v>
      </c>
    </row>
    <row r="634" spans="1:8" ht="12.75">
      <c r="A634" s="35"/>
      <c r="B634" s="36"/>
      <c r="C634" s="36"/>
      <c r="D634" s="42"/>
      <c r="E634" s="549" t="s">
        <v>11</v>
      </c>
      <c r="F634" s="59" t="s">
        <v>709</v>
      </c>
      <c r="G634" s="267"/>
      <c r="H634" s="275">
        <v>589</v>
      </c>
    </row>
    <row r="635" spans="1:8" ht="12.75">
      <c r="A635" s="35"/>
      <c r="B635" s="36"/>
      <c r="C635" s="36"/>
      <c r="D635" s="42"/>
      <c r="E635" s="549" t="s">
        <v>11</v>
      </c>
      <c r="F635" s="59" t="s">
        <v>710</v>
      </c>
      <c r="G635" s="267"/>
      <c r="H635" s="275">
        <v>400</v>
      </c>
    </row>
    <row r="636" spans="1:8" ht="12.75">
      <c r="A636" s="35"/>
      <c r="B636" s="36"/>
      <c r="C636" s="36"/>
      <c r="D636" s="42"/>
      <c r="E636" s="549" t="s">
        <v>11</v>
      </c>
      <c r="F636" s="59" t="s">
        <v>711</v>
      </c>
      <c r="G636" s="267"/>
      <c r="H636" s="275">
        <v>200</v>
      </c>
    </row>
    <row r="637" spans="1:8" ht="12.75">
      <c r="A637" s="35"/>
      <c r="B637" s="36"/>
      <c r="C637" s="36"/>
      <c r="D637" s="42"/>
      <c r="E637" s="43"/>
      <c r="F637" s="59"/>
      <c r="G637" s="267"/>
      <c r="H637" s="267"/>
    </row>
    <row r="638" spans="1:8" ht="12.75">
      <c r="A638" s="35"/>
      <c r="B638" s="36"/>
      <c r="C638" s="36"/>
      <c r="D638" s="73" t="s">
        <v>12</v>
      </c>
      <c r="E638" s="60" t="s">
        <v>13</v>
      </c>
      <c r="F638" s="59"/>
      <c r="G638" s="267">
        <v>0</v>
      </c>
      <c r="H638" s="267">
        <v>0</v>
      </c>
    </row>
    <row r="639" spans="1:8" ht="13.5" thickBot="1">
      <c r="A639" s="46"/>
      <c r="B639" s="47"/>
      <c r="C639" s="47"/>
      <c r="D639" s="47"/>
      <c r="E639" s="47"/>
      <c r="F639" s="47"/>
      <c r="G639" s="271"/>
      <c r="H639" s="271"/>
    </row>
    <row r="640" spans="1:8" s="107" customFormat="1" ht="12.75">
      <c r="A640" s="223"/>
      <c r="B640" s="224" t="s">
        <v>86</v>
      </c>
      <c r="C640" s="225"/>
      <c r="D640" s="225"/>
      <c r="E640" s="225"/>
      <c r="F640" s="225"/>
      <c r="G640" s="287">
        <f>SUM(G641+G648)</f>
        <v>92579</v>
      </c>
      <c r="H640" s="287">
        <f>SUM(H641+H648)</f>
        <v>99271</v>
      </c>
    </row>
    <row r="641" spans="1:8" s="107" customFormat="1" ht="12.75">
      <c r="A641" s="106"/>
      <c r="B641" s="58"/>
      <c r="C641" s="39" t="s">
        <v>3</v>
      </c>
      <c r="D641" s="40" t="s">
        <v>4</v>
      </c>
      <c r="E641" s="40"/>
      <c r="F641" s="40"/>
      <c r="G641" s="268">
        <f>SUM(G642+G643+G644+G646)</f>
        <v>92579</v>
      </c>
      <c r="H641" s="268">
        <f>SUM(H642+H643+H644+H645+H646)</f>
        <v>96051</v>
      </c>
    </row>
    <row r="642" spans="1:8" ht="12.75">
      <c r="A642" s="35"/>
      <c r="B642" s="36"/>
      <c r="C642" s="36"/>
      <c r="D642" s="42" t="s">
        <v>18</v>
      </c>
      <c r="E642" s="38" t="s">
        <v>52</v>
      </c>
      <c r="F642" s="38"/>
      <c r="G642" s="267">
        <v>53094</v>
      </c>
      <c r="H642" s="267">
        <v>52824</v>
      </c>
    </row>
    <row r="643" spans="1:8" ht="12.75">
      <c r="A643" s="35"/>
      <c r="B643" s="36"/>
      <c r="C643" s="36"/>
      <c r="D643" s="42" t="s">
        <v>20</v>
      </c>
      <c r="E643" s="41" t="s">
        <v>21</v>
      </c>
      <c r="F643" s="38"/>
      <c r="G643" s="267">
        <v>16881</v>
      </c>
      <c r="H643" s="267">
        <v>16281</v>
      </c>
    </row>
    <row r="644" spans="1:8" ht="12.75">
      <c r="A644" s="35"/>
      <c r="B644" s="36"/>
      <c r="C644" s="36"/>
      <c r="D644" s="42" t="s">
        <v>14</v>
      </c>
      <c r="E644" s="41" t="s">
        <v>5</v>
      </c>
      <c r="F644" s="38"/>
      <c r="G644" s="267">
        <v>22604</v>
      </c>
      <c r="H644" s="267">
        <v>23322</v>
      </c>
    </row>
    <row r="645" spans="1:8" ht="12.75">
      <c r="A645" s="35"/>
      <c r="B645" s="36"/>
      <c r="C645" s="36"/>
      <c r="D645" s="42" t="s">
        <v>80</v>
      </c>
      <c r="E645" s="38" t="s">
        <v>81</v>
      </c>
      <c r="F645" s="38"/>
      <c r="G645" s="267"/>
      <c r="H645" s="267">
        <v>168</v>
      </c>
    </row>
    <row r="646" spans="1:8" ht="12.75">
      <c r="A646" s="35"/>
      <c r="B646" s="36"/>
      <c r="C646" s="36"/>
      <c r="D646" s="42" t="s">
        <v>172</v>
      </c>
      <c r="E646" s="95" t="s">
        <v>174</v>
      </c>
      <c r="F646" s="38"/>
      <c r="G646" s="267"/>
      <c r="H646" s="267">
        <v>3456</v>
      </c>
    </row>
    <row r="647" spans="1:8" ht="12.75">
      <c r="A647" s="35"/>
      <c r="B647" s="36"/>
      <c r="C647" s="36"/>
      <c r="D647" s="42"/>
      <c r="E647" s="80"/>
      <c r="F647" s="36"/>
      <c r="G647" s="267"/>
      <c r="H647" s="267"/>
    </row>
    <row r="648" spans="1:8" s="107" customFormat="1" ht="12.75">
      <c r="A648" s="106"/>
      <c r="B648" s="58"/>
      <c r="C648" s="39" t="s">
        <v>7</v>
      </c>
      <c r="D648" s="40" t="s">
        <v>8</v>
      </c>
      <c r="E648" s="40"/>
      <c r="F648" s="40"/>
      <c r="G648" s="268">
        <f>SUM(G649+G655)</f>
        <v>0</v>
      </c>
      <c r="H648" s="268">
        <f>SUM(H649+H655)</f>
        <v>3220</v>
      </c>
    </row>
    <row r="649" spans="1:8" ht="12.75">
      <c r="A649" s="35"/>
      <c r="B649" s="36"/>
      <c r="C649" s="36"/>
      <c r="D649" s="42" t="s">
        <v>9</v>
      </c>
      <c r="E649" s="38" t="s">
        <v>10</v>
      </c>
      <c r="F649" s="38"/>
      <c r="G649" s="267">
        <v>0</v>
      </c>
      <c r="H649" s="267">
        <f>SUM(H650:H654)</f>
        <v>3220</v>
      </c>
    </row>
    <row r="650" spans="1:8" s="93" customFormat="1" ht="12.75">
      <c r="A650" s="92"/>
      <c r="B650" s="50"/>
      <c r="C650" s="50"/>
      <c r="D650" s="83"/>
      <c r="E650" s="588" t="s">
        <v>11</v>
      </c>
      <c r="F650" s="256" t="s">
        <v>571</v>
      </c>
      <c r="G650" s="275"/>
      <c r="H650" s="275">
        <v>2220</v>
      </c>
    </row>
    <row r="651" spans="1:8" ht="12.75">
      <c r="A651" s="35"/>
      <c r="B651" s="36"/>
      <c r="C651" s="36"/>
      <c r="D651" s="42"/>
      <c r="E651" s="588" t="s">
        <v>11</v>
      </c>
      <c r="F651" s="256" t="s">
        <v>712</v>
      </c>
      <c r="G651" s="267"/>
      <c r="H651" s="275">
        <v>420</v>
      </c>
    </row>
    <row r="652" spans="1:8" ht="12.75">
      <c r="A652" s="35"/>
      <c r="B652" s="36"/>
      <c r="C652" s="36"/>
      <c r="D652" s="42"/>
      <c r="E652" s="588" t="s">
        <v>11</v>
      </c>
      <c r="F652" s="59" t="s">
        <v>713</v>
      </c>
      <c r="G652" s="267"/>
      <c r="H652" s="275">
        <v>300</v>
      </c>
    </row>
    <row r="653" spans="1:8" ht="12.75">
      <c r="A653" s="35"/>
      <c r="B653" s="36"/>
      <c r="C653" s="36"/>
      <c r="D653" s="42"/>
      <c r="E653" s="588" t="s">
        <v>11</v>
      </c>
      <c r="F653" s="59" t="s">
        <v>714</v>
      </c>
      <c r="G653" s="267"/>
      <c r="H653" s="275">
        <v>110</v>
      </c>
    </row>
    <row r="654" spans="1:8" ht="12.75">
      <c r="A654" s="35"/>
      <c r="B654" s="36"/>
      <c r="C654" s="36"/>
      <c r="D654" s="42"/>
      <c r="E654" s="588" t="s">
        <v>11</v>
      </c>
      <c r="F654" s="59" t="s">
        <v>715</v>
      </c>
      <c r="G654" s="267"/>
      <c r="H654" s="275">
        <v>170</v>
      </c>
    </row>
    <row r="655" spans="1:8" ht="12.75">
      <c r="A655" s="35"/>
      <c r="B655" s="36"/>
      <c r="C655" s="36"/>
      <c r="D655" s="42" t="s">
        <v>12</v>
      </c>
      <c r="E655" s="60" t="s">
        <v>13</v>
      </c>
      <c r="F655" s="59"/>
      <c r="G655" s="272">
        <v>0</v>
      </c>
      <c r="H655" s="272">
        <v>0</v>
      </c>
    </row>
    <row r="656" spans="1:8" ht="12.75">
      <c r="A656" s="35"/>
      <c r="B656" s="36"/>
      <c r="C656" s="36"/>
      <c r="D656" s="36"/>
      <c r="E656" s="36"/>
      <c r="F656" s="36"/>
      <c r="G656" s="267"/>
      <c r="H656" s="267"/>
    </row>
    <row r="657" spans="1:8" s="107" customFormat="1" ht="12.75">
      <c r="A657" s="226"/>
      <c r="B657" s="220" t="s">
        <v>240</v>
      </c>
      <c r="C657" s="227"/>
      <c r="D657" s="227"/>
      <c r="E657" s="227"/>
      <c r="F657" s="227"/>
      <c r="G657" s="279">
        <f>SUM(G658+G666)</f>
        <v>163915</v>
      </c>
      <c r="H657" s="279">
        <f>SUM(H658+H666)</f>
        <v>174314</v>
      </c>
    </row>
    <row r="658" spans="1:8" s="107" customFormat="1" ht="12.75">
      <c r="A658" s="106"/>
      <c r="B658" s="58"/>
      <c r="C658" s="39" t="s">
        <v>3</v>
      </c>
      <c r="D658" s="40" t="s">
        <v>4</v>
      </c>
      <c r="E658" s="40"/>
      <c r="F658" s="40"/>
      <c r="G658" s="268">
        <f>SUM(G659+G660+G661+G663)</f>
        <v>163915</v>
      </c>
      <c r="H658" s="268">
        <f>SUM(H659+H660+H661+H664+H662+H663)</f>
        <v>172367</v>
      </c>
    </row>
    <row r="659" spans="1:8" ht="12.75">
      <c r="A659" s="35"/>
      <c r="B659" s="36"/>
      <c r="C659" s="36"/>
      <c r="D659" s="42" t="s">
        <v>18</v>
      </c>
      <c r="E659" s="38" t="s">
        <v>52</v>
      </c>
      <c r="F659" s="38"/>
      <c r="G659" s="267">
        <v>87408</v>
      </c>
      <c r="H659" s="267">
        <v>87333</v>
      </c>
    </row>
    <row r="660" spans="1:8" ht="12.75">
      <c r="A660" s="35"/>
      <c r="B660" s="36"/>
      <c r="C660" s="36"/>
      <c r="D660" s="42" t="s">
        <v>20</v>
      </c>
      <c r="E660" s="41" t="s">
        <v>21</v>
      </c>
      <c r="F660" s="38"/>
      <c r="G660" s="267">
        <v>27482</v>
      </c>
      <c r="H660" s="267">
        <v>26811</v>
      </c>
    </row>
    <row r="661" spans="1:8" ht="12.75">
      <c r="A661" s="35"/>
      <c r="B661" s="36"/>
      <c r="C661" s="36"/>
      <c r="D661" s="42" t="s">
        <v>14</v>
      </c>
      <c r="E661" s="38" t="s">
        <v>5</v>
      </c>
      <c r="F661" s="38"/>
      <c r="G661" s="267">
        <v>49025</v>
      </c>
      <c r="H661" s="267">
        <v>53514</v>
      </c>
    </row>
    <row r="662" spans="1:8" ht="12.75">
      <c r="A662" s="35"/>
      <c r="B662" s="36"/>
      <c r="C662" s="36"/>
      <c r="D662" s="548" t="s">
        <v>80</v>
      </c>
      <c r="E662" s="78" t="s">
        <v>272</v>
      </c>
      <c r="F662" s="38"/>
      <c r="G662" s="267"/>
      <c r="H662" s="267">
        <v>90</v>
      </c>
    </row>
    <row r="663" spans="1:8" ht="12.75">
      <c r="A663" s="35"/>
      <c r="B663" s="36"/>
      <c r="C663" s="36"/>
      <c r="D663" s="42" t="s">
        <v>172</v>
      </c>
      <c r="E663" s="95" t="s">
        <v>174</v>
      </c>
      <c r="F663" s="38"/>
      <c r="G663" s="267"/>
      <c r="H663" s="267">
        <v>2225</v>
      </c>
    </row>
    <row r="664" spans="1:8" ht="12.75">
      <c r="A664" s="35"/>
      <c r="B664" s="36"/>
      <c r="C664" s="36"/>
      <c r="D664" s="548" t="s">
        <v>746</v>
      </c>
      <c r="E664" s="78" t="s">
        <v>747</v>
      </c>
      <c r="F664" s="38"/>
      <c r="G664" s="267"/>
      <c r="H664" s="267">
        <v>2394</v>
      </c>
    </row>
    <row r="665" spans="1:8" ht="12.75">
      <c r="A665" s="35"/>
      <c r="B665" s="36"/>
      <c r="C665" s="36"/>
      <c r="D665" s="42"/>
      <c r="E665" s="80"/>
      <c r="F665" s="36"/>
      <c r="G665" s="267"/>
      <c r="H665" s="267"/>
    </row>
    <row r="666" spans="1:8" s="107" customFormat="1" ht="12.75">
      <c r="A666" s="106"/>
      <c r="B666" s="58"/>
      <c r="C666" s="39" t="s">
        <v>7</v>
      </c>
      <c r="D666" s="40" t="s">
        <v>8</v>
      </c>
      <c r="E666" s="40"/>
      <c r="F666" s="40"/>
      <c r="G666" s="268">
        <f>SUM(G667)</f>
        <v>0</v>
      </c>
      <c r="H666" s="268">
        <f>SUM(H667,H673)</f>
        <v>1947</v>
      </c>
    </row>
    <row r="667" spans="1:8" ht="12.75">
      <c r="A667" s="35"/>
      <c r="B667" s="36"/>
      <c r="C667" s="36"/>
      <c r="D667" s="42" t="s">
        <v>9</v>
      </c>
      <c r="E667" s="38" t="s">
        <v>10</v>
      </c>
      <c r="F667" s="38"/>
      <c r="G667" s="267">
        <f>SUM(G675:G675)</f>
        <v>0</v>
      </c>
      <c r="H667" s="267">
        <f>SUM(H668:H672)</f>
        <v>1562</v>
      </c>
    </row>
    <row r="668" spans="1:8" s="93" customFormat="1" ht="12.75">
      <c r="A668" s="92"/>
      <c r="B668" s="50"/>
      <c r="C668" s="50"/>
      <c r="D668" s="83"/>
      <c r="E668" s="588" t="s">
        <v>11</v>
      </c>
      <c r="F668" s="54" t="s">
        <v>614</v>
      </c>
      <c r="G668" s="277"/>
      <c r="H668" s="277">
        <v>213</v>
      </c>
    </row>
    <row r="669" spans="1:8" ht="12.75">
      <c r="A669" s="35"/>
      <c r="B669" s="36"/>
      <c r="C669" s="36"/>
      <c r="D669" s="42"/>
      <c r="E669" s="588" t="s">
        <v>11</v>
      </c>
      <c r="F669" s="54" t="s">
        <v>647</v>
      </c>
      <c r="G669" s="269"/>
      <c r="H669" s="277">
        <v>573</v>
      </c>
    </row>
    <row r="670" spans="1:8" ht="12.75">
      <c r="A670" s="35"/>
      <c r="B670" s="36"/>
      <c r="C670" s="36"/>
      <c r="D670" s="42"/>
      <c r="E670" s="588" t="s">
        <v>11</v>
      </c>
      <c r="F670" s="54" t="s">
        <v>713</v>
      </c>
      <c r="G670" s="269"/>
      <c r="H670" s="277">
        <v>300</v>
      </c>
    </row>
    <row r="671" spans="1:8" ht="12.75">
      <c r="A671" s="35"/>
      <c r="B671" s="36"/>
      <c r="C671" s="36"/>
      <c r="D671" s="42"/>
      <c r="E671" s="588" t="s">
        <v>11</v>
      </c>
      <c r="F671" s="54" t="s">
        <v>716</v>
      </c>
      <c r="G671" s="269"/>
      <c r="H671" s="277">
        <v>100</v>
      </c>
    </row>
    <row r="672" spans="1:8" ht="12.75">
      <c r="A672" s="35"/>
      <c r="B672" s="36"/>
      <c r="C672" s="36"/>
      <c r="D672" s="42"/>
      <c r="E672" s="588" t="s">
        <v>11</v>
      </c>
      <c r="F672" s="54" t="s">
        <v>717</v>
      </c>
      <c r="G672" s="269"/>
      <c r="H672" s="277">
        <v>376</v>
      </c>
    </row>
    <row r="673" spans="1:8" ht="12.75">
      <c r="A673" s="35"/>
      <c r="B673" s="36"/>
      <c r="C673" s="36"/>
      <c r="D673" s="42" t="s">
        <v>12</v>
      </c>
      <c r="E673" s="60" t="s">
        <v>13</v>
      </c>
      <c r="F673" s="82"/>
      <c r="G673" s="269"/>
      <c r="H673" s="269">
        <f>SUM(H674)</f>
        <v>385</v>
      </c>
    </row>
    <row r="674" spans="1:8" ht="12.75">
      <c r="A674" s="35"/>
      <c r="B674" s="36"/>
      <c r="C674" s="36"/>
      <c r="D674" s="42"/>
      <c r="E674" s="588" t="s">
        <v>11</v>
      </c>
      <c r="F674" s="54" t="s">
        <v>615</v>
      </c>
      <c r="G674" s="269"/>
      <c r="H674" s="277">
        <v>385</v>
      </c>
    </row>
    <row r="675" spans="1:8" s="100" customFormat="1" ht="13.5" thickBot="1">
      <c r="A675" s="191"/>
      <c r="B675" s="181"/>
      <c r="C675" s="181"/>
      <c r="D675" s="192"/>
      <c r="E675" s="623"/>
      <c r="F675" s="161"/>
      <c r="G675" s="290"/>
      <c r="H675" s="290"/>
    </row>
    <row r="676" spans="1:8" s="107" customFormat="1" ht="12.75">
      <c r="A676" s="223"/>
      <c r="B676" s="224" t="s">
        <v>317</v>
      </c>
      <c r="C676" s="225"/>
      <c r="D676" s="225"/>
      <c r="E676" s="225"/>
      <c r="F676" s="225"/>
      <c r="G676" s="287">
        <f>SUM(G677+G685)</f>
        <v>80562</v>
      </c>
      <c r="H676" s="287">
        <f>SUM(H677+H685)</f>
        <v>88942</v>
      </c>
    </row>
    <row r="677" spans="1:8" s="107" customFormat="1" ht="12.75">
      <c r="A677" s="106"/>
      <c r="B677" s="58"/>
      <c r="C677" s="39" t="s">
        <v>3</v>
      </c>
      <c r="D677" s="40" t="s">
        <v>4</v>
      </c>
      <c r="E677" s="40"/>
      <c r="F677" s="40"/>
      <c r="G677" s="268">
        <f>SUM(G678+G679+G680+G682)</f>
        <v>80562</v>
      </c>
      <c r="H677" s="268">
        <f>SUM(H678+H679+H680+H683+H681+H682)</f>
        <v>87211</v>
      </c>
    </row>
    <row r="678" spans="1:8" ht="12.75">
      <c r="A678" s="35"/>
      <c r="B678" s="36"/>
      <c r="C678" s="36"/>
      <c r="D678" s="42" t="s">
        <v>18</v>
      </c>
      <c r="E678" s="38" t="s">
        <v>52</v>
      </c>
      <c r="F678" s="38"/>
      <c r="G678" s="267">
        <v>46562</v>
      </c>
      <c r="H678" s="267">
        <v>46654</v>
      </c>
    </row>
    <row r="679" spans="1:8" ht="12.75">
      <c r="A679" s="35"/>
      <c r="B679" s="36"/>
      <c r="C679" s="36"/>
      <c r="D679" s="42" t="s">
        <v>20</v>
      </c>
      <c r="E679" s="41" t="s">
        <v>21</v>
      </c>
      <c r="F679" s="38"/>
      <c r="G679" s="267">
        <v>14690</v>
      </c>
      <c r="H679" s="267">
        <v>13997</v>
      </c>
    </row>
    <row r="680" spans="1:8" ht="12.75">
      <c r="A680" s="35"/>
      <c r="B680" s="36"/>
      <c r="C680" s="36"/>
      <c r="D680" s="42" t="s">
        <v>14</v>
      </c>
      <c r="E680" s="41" t="s">
        <v>5</v>
      </c>
      <c r="F680" s="38"/>
      <c r="G680" s="267">
        <v>19310</v>
      </c>
      <c r="H680" s="267">
        <v>23112</v>
      </c>
    </row>
    <row r="681" spans="1:8" ht="12.75">
      <c r="A681" s="35"/>
      <c r="B681" s="36"/>
      <c r="C681" s="36"/>
      <c r="D681" s="42" t="s">
        <v>80</v>
      </c>
      <c r="E681" s="38" t="s">
        <v>81</v>
      </c>
      <c r="F681" s="38"/>
      <c r="G681" s="267"/>
      <c r="H681" s="267">
        <v>249</v>
      </c>
    </row>
    <row r="682" spans="1:8" ht="12.75">
      <c r="A682" s="35"/>
      <c r="B682" s="36"/>
      <c r="C682" s="36"/>
      <c r="D682" s="42" t="s">
        <v>172</v>
      </c>
      <c r="E682" s="74" t="s">
        <v>174</v>
      </c>
      <c r="F682" s="38"/>
      <c r="G682" s="267"/>
      <c r="H682" s="267">
        <v>1785</v>
      </c>
    </row>
    <row r="683" spans="1:8" ht="12.75">
      <c r="A683" s="35"/>
      <c r="B683" s="36"/>
      <c r="C683" s="36"/>
      <c r="D683" s="548" t="s">
        <v>746</v>
      </c>
      <c r="E683" s="78" t="s">
        <v>747</v>
      </c>
      <c r="F683" s="38"/>
      <c r="G683" s="267"/>
      <c r="H683" s="267">
        <v>1414</v>
      </c>
    </row>
    <row r="684" spans="1:8" ht="12.75">
      <c r="A684" s="35"/>
      <c r="B684" s="36"/>
      <c r="C684" s="36"/>
      <c r="D684" s="42"/>
      <c r="E684" s="80"/>
      <c r="F684" s="36"/>
      <c r="G684" s="267"/>
      <c r="H684" s="267"/>
    </row>
    <row r="685" spans="1:8" s="107" customFormat="1" ht="12.75">
      <c r="A685" s="106"/>
      <c r="B685" s="58"/>
      <c r="C685" s="39" t="s">
        <v>7</v>
      </c>
      <c r="D685" s="40" t="s">
        <v>8</v>
      </c>
      <c r="E685" s="40"/>
      <c r="F685" s="40"/>
      <c r="G685" s="268">
        <f>SUM(G686)</f>
        <v>0</v>
      </c>
      <c r="H685" s="268">
        <f>SUM(H686)</f>
        <v>1731</v>
      </c>
    </row>
    <row r="686" spans="1:8" ht="12.75">
      <c r="A686" s="35"/>
      <c r="B686" s="36"/>
      <c r="C686" s="36"/>
      <c r="D686" s="42" t="s">
        <v>9</v>
      </c>
      <c r="E686" s="77" t="s">
        <v>10</v>
      </c>
      <c r="F686" s="38"/>
      <c r="G686" s="267">
        <v>0</v>
      </c>
      <c r="H686" s="267">
        <f>SUM(H687:H689)</f>
        <v>1731</v>
      </c>
    </row>
    <row r="687" spans="1:8" ht="12.75">
      <c r="A687" s="35"/>
      <c r="B687" s="36"/>
      <c r="C687" s="36"/>
      <c r="D687" s="42"/>
      <c r="E687" s="549" t="s">
        <v>11</v>
      </c>
      <c r="F687" s="256" t="s">
        <v>718</v>
      </c>
      <c r="G687" s="269"/>
      <c r="H687" s="277">
        <v>708</v>
      </c>
    </row>
    <row r="688" spans="1:8" ht="12.75">
      <c r="A688" s="35"/>
      <c r="B688" s="36"/>
      <c r="C688" s="36"/>
      <c r="D688" s="42"/>
      <c r="E688" s="549" t="s">
        <v>11</v>
      </c>
      <c r="F688" s="256" t="s">
        <v>719</v>
      </c>
      <c r="G688" s="269"/>
      <c r="H688" s="277">
        <v>723</v>
      </c>
    </row>
    <row r="689" spans="1:8" ht="12.75">
      <c r="A689" s="35"/>
      <c r="B689" s="36"/>
      <c r="C689" s="36"/>
      <c r="D689" s="42"/>
      <c r="E689" s="549" t="s">
        <v>11</v>
      </c>
      <c r="F689" s="256" t="s">
        <v>720</v>
      </c>
      <c r="G689" s="269"/>
      <c r="H689" s="277">
        <v>300</v>
      </c>
    </row>
    <row r="690" spans="1:8" ht="13.5" thickBot="1">
      <c r="A690" s="46"/>
      <c r="B690" s="47"/>
      <c r="C690" s="47"/>
      <c r="D690" s="47"/>
      <c r="E690" s="47"/>
      <c r="F690" s="47"/>
      <c r="G690" s="271"/>
      <c r="H690" s="271"/>
    </row>
    <row r="691" spans="1:8" s="30" customFormat="1" ht="13.5" thickBot="1">
      <c r="A691" s="69" t="s">
        <v>87</v>
      </c>
      <c r="B691" s="33" t="s">
        <v>95</v>
      </c>
      <c r="C691" s="34"/>
      <c r="D691" s="34"/>
      <c r="E691" s="34"/>
      <c r="F691" s="34"/>
      <c r="G691" s="265">
        <f>SUM(G693+G703)</f>
        <v>1298386</v>
      </c>
      <c r="H691" s="265">
        <f>SUM(H693+H703)</f>
        <v>1434998</v>
      </c>
    </row>
    <row r="692" spans="1:8" s="30" customFormat="1" ht="12.75">
      <c r="A692" s="31"/>
      <c r="B692" s="29"/>
      <c r="C692" s="29"/>
      <c r="D692" s="29"/>
      <c r="E692" s="29"/>
      <c r="F692" s="29"/>
      <c r="G692" s="280"/>
      <c r="H692" s="280"/>
    </row>
    <row r="693" spans="1:8" ht="12.75">
      <c r="A693" s="31"/>
      <c r="B693" s="29"/>
      <c r="C693" s="39" t="s">
        <v>3</v>
      </c>
      <c r="D693" s="40" t="s">
        <v>4</v>
      </c>
      <c r="E693" s="41"/>
      <c r="F693" s="41"/>
      <c r="G693" s="268">
        <f>SUM(G694:G700)</f>
        <v>1298386</v>
      </c>
      <c r="H693" s="268">
        <f>SUM(H694:H701)</f>
        <v>1418128</v>
      </c>
    </row>
    <row r="694" spans="1:8" ht="12.75">
      <c r="A694" s="35"/>
      <c r="B694" s="36"/>
      <c r="C694" s="36"/>
      <c r="D694" s="42" t="s">
        <v>18</v>
      </c>
      <c r="E694" s="38" t="s">
        <v>52</v>
      </c>
      <c r="F694" s="38"/>
      <c r="G694" s="267">
        <f>SUM(G470+G481+G489+G504+G515+G526+G547+G560+G574+G593+G606+G625+G642+G659+G678)</f>
        <v>674328</v>
      </c>
      <c r="H694" s="267">
        <f>SUM(H470+H481+H489+H504+H515+H526+H547+H560+H574+H593+H606+H625+H642+H659+H678+H497)</f>
        <v>694890</v>
      </c>
    </row>
    <row r="695" spans="1:8" ht="12.75">
      <c r="A695" s="35"/>
      <c r="B695" s="36"/>
      <c r="C695" s="36"/>
      <c r="D695" s="42" t="s">
        <v>20</v>
      </c>
      <c r="E695" s="38" t="s">
        <v>21</v>
      </c>
      <c r="F695" s="38"/>
      <c r="G695" s="267">
        <f>SUM(G471+G482+G490+G505+G516+G527+G548+G561+G575+G594+G607+G626+G643+G660+G679)</f>
        <v>214194</v>
      </c>
      <c r="H695" s="267">
        <f>SUM(H471+H482+H490+H505+H516+H527+H548+H561+H575+H594+H607+H626+H643+H660+H679+H498)</f>
        <v>207293</v>
      </c>
    </row>
    <row r="696" spans="1:8" ht="12.75">
      <c r="A696" s="35"/>
      <c r="B696" s="36"/>
      <c r="C696" s="36"/>
      <c r="D696" s="42" t="s">
        <v>14</v>
      </c>
      <c r="E696" s="38" t="s">
        <v>5</v>
      </c>
      <c r="F696" s="38"/>
      <c r="G696" s="267">
        <f>SUM(G472+G483+G491+G506+G517+G528+G534+G549+G562+G576+G595+G608+G627+G644+G661+G680)</f>
        <v>406010</v>
      </c>
      <c r="H696" s="267">
        <f>SUM(H472+H483+H491+H506+H517+H528+H534+H549+H562+H576+H595+H608+H627+H644+H661+H680+H499)</f>
        <v>462772</v>
      </c>
    </row>
    <row r="697" spans="1:8" ht="12.75">
      <c r="A697" s="35"/>
      <c r="B697" s="36"/>
      <c r="C697" s="36"/>
      <c r="D697" s="548" t="s">
        <v>22</v>
      </c>
      <c r="E697" s="77" t="s">
        <v>35</v>
      </c>
      <c r="F697" s="38"/>
      <c r="G697" s="267"/>
      <c r="H697" s="267"/>
    </row>
    <row r="698" spans="1:8" ht="12.75">
      <c r="A698" s="35"/>
      <c r="B698" s="36"/>
      <c r="C698" s="36"/>
      <c r="D698" s="42" t="s">
        <v>80</v>
      </c>
      <c r="E698" s="38" t="s">
        <v>81</v>
      </c>
      <c r="F698" s="38"/>
      <c r="G698" s="267">
        <f>SUM(G550+G609+G628)</f>
        <v>3854</v>
      </c>
      <c r="H698" s="267">
        <f>SUM(H550+H609+H628+H681+H645+H662)</f>
        <v>5248</v>
      </c>
    </row>
    <row r="699" spans="1:8" ht="12.75">
      <c r="A699" s="35"/>
      <c r="B699" s="36"/>
      <c r="C699" s="36"/>
      <c r="D699" s="42" t="s">
        <v>172</v>
      </c>
      <c r="E699" s="74" t="s">
        <v>174</v>
      </c>
      <c r="F699" s="38"/>
      <c r="G699" s="267">
        <f>SUM(G473+G484+G492+G518+G529+G551+G563+G577+G596)</f>
        <v>0</v>
      </c>
      <c r="H699" s="267">
        <f>SUM(H473,H484,H492,H507,H518,H529,H551,H563,H577,H596,H610,H629,H646,H663,H682)</f>
        <v>41353</v>
      </c>
    </row>
    <row r="700" spans="1:8" ht="12.75">
      <c r="A700" s="35"/>
      <c r="B700" s="36"/>
      <c r="C700" s="36"/>
      <c r="D700" s="42" t="s">
        <v>175</v>
      </c>
      <c r="E700" s="74" t="s">
        <v>176</v>
      </c>
      <c r="F700" s="38"/>
      <c r="G700" s="267">
        <f>SUM(G564)</f>
        <v>0</v>
      </c>
      <c r="H700" s="267">
        <f>SUM(H564)</f>
        <v>0</v>
      </c>
    </row>
    <row r="701" spans="1:8" ht="12.75">
      <c r="A701" s="35"/>
      <c r="B701" s="36"/>
      <c r="C701" s="36"/>
      <c r="D701" s="548" t="s">
        <v>746</v>
      </c>
      <c r="E701" s="78" t="s">
        <v>747</v>
      </c>
      <c r="F701" s="257"/>
      <c r="G701" s="267"/>
      <c r="H701" s="267">
        <f>SUM(H683,H664,H565)</f>
        <v>6572</v>
      </c>
    </row>
    <row r="702" spans="1:8" ht="12.75">
      <c r="A702" s="35"/>
      <c r="B702" s="36"/>
      <c r="C702" s="36"/>
      <c r="D702" s="36"/>
      <c r="E702" s="36"/>
      <c r="F702" s="36"/>
      <c r="G702" s="267"/>
      <c r="H702" s="267"/>
    </row>
    <row r="703" spans="1:8" s="107" customFormat="1" ht="12.75">
      <c r="A703" s="106"/>
      <c r="B703" s="58"/>
      <c r="C703" s="39" t="s">
        <v>7</v>
      </c>
      <c r="D703" s="40" t="s">
        <v>8</v>
      </c>
      <c r="E703" s="40"/>
      <c r="F703" s="40"/>
      <c r="G703" s="268">
        <f>SUM(G704)</f>
        <v>0</v>
      </c>
      <c r="H703" s="268">
        <f>SUM(H704:H705)</f>
        <v>16870</v>
      </c>
    </row>
    <row r="704" spans="1:8" ht="12.75">
      <c r="A704" s="35"/>
      <c r="B704" s="36"/>
      <c r="C704" s="36"/>
      <c r="D704" s="42" t="s">
        <v>9</v>
      </c>
      <c r="E704" s="38" t="s">
        <v>10</v>
      </c>
      <c r="F704" s="38"/>
      <c r="G704" s="267">
        <f>SUM(G476+G510+G521+G554+G568+G580+G599+G613+G632+G649+G667+G686)</f>
        <v>0</v>
      </c>
      <c r="H704" s="267">
        <f>SUM(H476+H510+H521+H554+H568+H580+H599+H613+H632+H649+H667+H686)</f>
        <v>14963</v>
      </c>
    </row>
    <row r="705" spans="1:8" ht="13.5" thickBot="1">
      <c r="A705" s="46"/>
      <c r="B705" s="47"/>
      <c r="C705" s="47"/>
      <c r="D705" s="581" t="s">
        <v>12</v>
      </c>
      <c r="E705" s="181" t="s">
        <v>13</v>
      </c>
      <c r="F705" s="47"/>
      <c r="G705" s="271"/>
      <c r="H705" s="271">
        <f>SUM(H673,H655,H638,H619,H586,H569)</f>
        <v>1907</v>
      </c>
    </row>
    <row r="706" spans="1:8" s="107" customFormat="1" ht="13.5" thickBot="1">
      <c r="A706" s="69" t="s">
        <v>96</v>
      </c>
      <c r="B706" s="71" t="s">
        <v>97</v>
      </c>
      <c r="C706" s="71"/>
      <c r="D706" s="71"/>
      <c r="E706" s="71"/>
      <c r="F706" s="71"/>
      <c r="G706" s="265">
        <f>SUM(G708+G714)</f>
        <v>926104</v>
      </c>
      <c r="H706" s="265">
        <f>SUM(H708+H714)</f>
        <v>957551</v>
      </c>
    </row>
    <row r="707" spans="1:8" s="30" customFormat="1" ht="12.75">
      <c r="A707" s="178"/>
      <c r="B707" s="179"/>
      <c r="C707" s="179"/>
      <c r="D707" s="179"/>
      <c r="E707" s="179"/>
      <c r="F707" s="179"/>
      <c r="G707" s="278"/>
      <c r="H707" s="278"/>
    </row>
    <row r="708" spans="1:8" s="107" customFormat="1" ht="12.75">
      <c r="A708" s="106"/>
      <c r="B708" s="58"/>
      <c r="C708" s="39" t="s">
        <v>3</v>
      </c>
      <c r="D708" s="40" t="s">
        <v>4</v>
      </c>
      <c r="E708" s="40"/>
      <c r="F708" s="40"/>
      <c r="G708" s="268">
        <f>SUM(G709+G710+G711+G712)</f>
        <v>926104</v>
      </c>
      <c r="H708" s="268">
        <f>SUM(H709+H710+H711+H712)</f>
        <v>949026</v>
      </c>
    </row>
    <row r="709" spans="1:8" ht="12.75">
      <c r="A709" s="35"/>
      <c r="B709" s="36"/>
      <c r="C709" s="36"/>
      <c r="D709" s="42" t="s">
        <v>18</v>
      </c>
      <c r="E709" s="38" t="s">
        <v>52</v>
      </c>
      <c r="F709" s="38"/>
      <c r="G709" s="267">
        <v>387375</v>
      </c>
      <c r="H709" s="267">
        <v>385983</v>
      </c>
    </row>
    <row r="710" spans="1:8" ht="12.75">
      <c r="A710" s="35"/>
      <c r="B710" s="36"/>
      <c r="C710" s="36"/>
      <c r="D710" s="42" t="s">
        <v>20</v>
      </c>
      <c r="E710" s="41" t="s">
        <v>21</v>
      </c>
      <c r="F710" s="38"/>
      <c r="G710" s="267">
        <v>119025</v>
      </c>
      <c r="H710" s="267">
        <v>113096</v>
      </c>
    </row>
    <row r="711" spans="1:8" ht="12.75">
      <c r="A711" s="35"/>
      <c r="B711" s="36"/>
      <c r="C711" s="36"/>
      <c r="D711" s="42" t="s">
        <v>14</v>
      </c>
      <c r="E711" s="41" t="s">
        <v>5</v>
      </c>
      <c r="F711" s="38"/>
      <c r="G711" s="267">
        <v>418984</v>
      </c>
      <c r="H711" s="267">
        <v>448877</v>
      </c>
    </row>
    <row r="712" spans="1:8" ht="12.75">
      <c r="A712" s="35"/>
      <c r="B712" s="36"/>
      <c r="C712" s="36"/>
      <c r="D712" s="73" t="s">
        <v>22</v>
      </c>
      <c r="E712" s="95" t="s">
        <v>177</v>
      </c>
      <c r="F712" s="38"/>
      <c r="G712" s="267">
        <v>720</v>
      </c>
      <c r="H712" s="267">
        <v>1070</v>
      </c>
    </row>
    <row r="713" spans="1:8" ht="12.75">
      <c r="A713" s="35"/>
      <c r="B713" s="36"/>
      <c r="C713" s="36"/>
      <c r="D713" s="42"/>
      <c r="E713" s="36"/>
      <c r="F713" s="36"/>
      <c r="G713" s="267"/>
      <c r="H713" s="267"/>
    </row>
    <row r="714" spans="1:8" ht="12.75">
      <c r="A714" s="35"/>
      <c r="B714" s="36"/>
      <c r="C714" s="39" t="s">
        <v>7</v>
      </c>
      <c r="D714" s="40" t="s">
        <v>8</v>
      </c>
      <c r="E714" s="41"/>
      <c r="F714" s="41"/>
      <c r="G714" s="268">
        <f>SUM(G715+G718)</f>
        <v>0</v>
      </c>
      <c r="H714" s="268">
        <f>SUM(H715+H718)</f>
        <v>8525</v>
      </c>
    </row>
    <row r="715" spans="1:8" ht="12.75">
      <c r="A715" s="35"/>
      <c r="B715" s="36"/>
      <c r="C715" s="36"/>
      <c r="D715" s="42" t="s">
        <v>9</v>
      </c>
      <c r="E715" s="77" t="s">
        <v>10</v>
      </c>
      <c r="F715" s="38"/>
      <c r="G715" s="267">
        <v>0</v>
      </c>
      <c r="H715" s="267">
        <f>SUM(H716:H717)</f>
        <v>6894</v>
      </c>
    </row>
    <row r="716" spans="1:8" ht="12.75">
      <c r="A716" s="35"/>
      <c r="B716" s="36"/>
      <c r="C716" s="36"/>
      <c r="D716" s="42"/>
      <c r="E716" s="621" t="s">
        <v>11</v>
      </c>
      <c r="F716" s="48" t="s">
        <v>721</v>
      </c>
      <c r="G716" s="267"/>
      <c r="H716" s="275">
        <v>6581</v>
      </c>
    </row>
    <row r="717" spans="1:8" ht="12.75">
      <c r="A717" s="35"/>
      <c r="B717" s="36"/>
      <c r="C717" s="36"/>
      <c r="D717" s="42"/>
      <c r="E717" s="109" t="s">
        <v>11</v>
      </c>
      <c r="F717" s="48" t="s">
        <v>722</v>
      </c>
      <c r="G717" s="267"/>
      <c r="H717" s="275">
        <v>313</v>
      </c>
    </row>
    <row r="718" spans="1:8" s="100" customFormat="1" ht="12.75">
      <c r="A718" s="96"/>
      <c r="B718" s="97"/>
      <c r="C718" s="97"/>
      <c r="D718" s="97" t="s">
        <v>234</v>
      </c>
      <c r="E718" s="78" t="s">
        <v>546</v>
      </c>
      <c r="F718" s="77"/>
      <c r="G718" s="272">
        <v>0</v>
      </c>
      <c r="H718" s="272">
        <v>1631</v>
      </c>
    </row>
    <row r="719" spans="1:8" s="100" customFormat="1" ht="13.5" thickBot="1">
      <c r="A719" s="191"/>
      <c r="B719" s="181"/>
      <c r="C719" s="181"/>
      <c r="D719" s="192"/>
      <c r="E719" s="192"/>
      <c r="F719" s="161"/>
      <c r="G719" s="290"/>
      <c r="H719" s="290"/>
    </row>
    <row r="720" spans="1:8" s="107" customFormat="1" ht="13.5" thickBot="1">
      <c r="A720" s="643" t="s">
        <v>98</v>
      </c>
      <c r="B720" s="644"/>
      <c r="C720" s="644"/>
      <c r="D720" s="644"/>
      <c r="E720" s="644"/>
      <c r="F720" s="644"/>
      <c r="G720" s="265">
        <f>SUM(G722+G732)</f>
        <v>2224490</v>
      </c>
      <c r="H720" s="265">
        <f>SUM(H722+H732)</f>
        <v>2392549</v>
      </c>
    </row>
    <row r="721" spans="1:8" s="30" customFormat="1" ht="12.75">
      <c r="A721" s="178"/>
      <c r="B721" s="179"/>
      <c r="C721" s="179"/>
      <c r="D721" s="179"/>
      <c r="E721" s="179"/>
      <c r="F721" s="179"/>
      <c r="G721" s="278"/>
      <c r="H721" s="278"/>
    </row>
    <row r="722" spans="1:8" ht="12.75">
      <c r="A722" s="31"/>
      <c r="B722" s="29"/>
      <c r="C722" s="39" t="s">
        <v>3</v>
      </c>
      <c r="D722" s="40" t="s">
        <v>4</v>
      </c>
      <c r="E722" s="41"/>
      <c r="F722" s="41"/>
      <c r="G722" s="268">
        <f>SUM(G723:G729)</f>
        <v>2224490</v>
      </c>
      <c r="H722" s="268">
        <f>SUM(H723:H730)</f>
        <v>2367154</v>
      </c>
    </row>
    <row r="723" spans="1:8" ht="12.75">
      <c r="A723" s="35"/>
      <c r="B723" s="36"/>
      <c r="C723" s="36"/>
      <c r="D723" s="42" t="s">
        <v>18</v>
      </c>
      <c r="E723" s="38" t="s">
        <v>52</v>
      </c>
      <c r="F723" s="38"/>
      <c r="G723" s="267">
        <f aca="true" t="shared" si="0" ref="G723:H725">SUM(G709+G694)</f>
        <v>1061703</v>
      </c>
      <c r="H723" s="267">
        <f t="shared" si="0"/>
        <v>1080873</v>
      </c>
    </row>
    <row r="724" spans="1:8" ht="12.75">
      <c r="A724" s="35"/>
      <c r="B724" s="36"/>
      <c r="C724" s="36"/>
      <c r="D724" s="42" t="s">
        <v>20</v>
      </c>
      <c r="E724" s="38" t="s">
        <v>21</v>
      </c>
      <c r="F724" s="38"/>
      <c r="G724" s="267">
        <f t="shared" si="0"/>
        <v>333219</v>
      </c>
      <c r="H724" s="267">
        <f t="shared" si="0"/>
        <v>320389</v>
      </c>
    </row>
    <row r="725" spans="1:8" ht="12.75">
      <c r="A725" s="35"/>
      <c r="B725" s="36"/>
      <c r="C725" s="36"/>
      <c r="D725" s="42" t="s">
        <v>14</v>
      </c>
      <c r="E725" s="38" t="s">
        <v>5</v>
      </c>
      <c r="F725" s="38"/>
      <c r="G725" s="267">
        <f t="shared" si="0"/>
        <v>824994</v>
      </c>
      <c r="H725" s="267">
        <f t="shared" si="0"/>
        <v>911649</v>
      </c>
    </row>
    <row r="726" spans="1:8" ht="12.75">
      <c r="A726" s="35"/>
      <c r="B726" s="36"/>
      <c r="C726" s="36"/>
      <c r="D726" s="73" t="s">
        <v>22</v>
      </c>
      <c r="E726" s="74" t="s">
        <v>177</v>
      </c>
      <c r="F726" s="38"/>
      <c r="G726" s="267">
        <f>SUM(G712)</f>
        <v>720</v>
      </c>
      <c r="H726" s="267">
        <f>SUM(H712,H697)</f>
        <v>1070</v>
      </c>
    </row>
    <row r="727" spans="1:8" ht="12.75">
      <c r="A727" s="35"/>
      <c r="B727" s="36"/>
      <c r="C727" s="36"/>
      <c r="D727" s="42" t="s">
        <v>80</v>
      </c>
      <c r="E727" s="38" t="s">
        <v>81</v>
      </c>
      <c r="F727" s="38"/>
      <c r="G727" s="267">
        <f>SUM(G698)</f>
        <v>3854</v>
      </c>
      <c r="H727" s="267">
        <f>SUM(H698)</f>
        <v>5248</v>
      </c>
    </row>
    <row r="728" spans="1:8" ht="12.75">
      <c r="A728" s="35"/>
      <c r="B728" s="36"/>
      <c r="C728" s="36"/>
      <c r="D728" s="42" t="s">
        <v>172</v>
      </c>
      <c r="E728" s="74" t="s">
        <v>174</v>
      </c>
      <c r="F728" s="38"/>
      <c r="G728" s="267">
        <v>0</v>
      </c>
      <c r="H728" s="267">
        <f>SUM(H699)</f>
        <v>41353</v>
      </c>
    </row>
    <row r="729" spans="1:8" ht="12.75">
      <c r="A729" s="35"/>
      <c r="B729" s="36"/>
      <c r="C729" s="36"/>
      <c r="D729" s="42" t="s">
        <v>175</v>
      </c>
      <c r="E729" s="74" t="s">
        <v>176</v>
      </c>
      <c r="F729" s="38"/>
      <c r="G729" s="267"/>
      <c r="H729" s="267"/>
    </row>
    <row r="730" spans="1:8" ht="12.75">
      <c r="A730" s="35"/>
      <c r="B730" s="36"/>
      <c r="C730" s="36"/>
      <c r="D730" s="548" t="s">
        <v>746</v>
      </c>
      <c r="E730" s="78" t="s">
        <v>747</v>
      </c>
      <c r="F730" s="257"/>
      <c r="G730" s="267"/>
      <c r="H730" s="267">
        <f>SUM(H701)</f>
        <v>6572</v>
      </c>
    </row>
    <row r="731" spans="1:8" ht="12.75">
      <c r="A731" s="35"/>
      <c r="B731" s="36"/>
      <c r="C731" s="36"/>
      <c r="D731" s="42"/>
      <c r="E731" s="76"/>
      <c r="F731" s="82"/>
      <c r="G731" s="267"/>
      <c r="H731" s="267"/>
    </row>
    <row r="732" spans="1:8" s="107" customFormat="1" ht="12.75">
      <c r="A732" s="106"/>
      <c r="B732" s="58"/>
      <c r="C732" s="39" t="s">
        <v>7</v>
      </c>
      <c r="D732" s="40" t="s">
        <v>8</v>
      </c>
      <c r="E732" s="40"/>
      <c r="F732" s="40"/>
      <c r="G732" s="268">
        <f>SUM(G733:G734)</f>
        <v>0</v>
      </c>
      <c r="H732" s="268">
        <f>SUM(H733:H734)</f>
        <v>25395</v>
      </c>
    </row>
    <row r="733" spans="1:8" ht="12.75">
      <c r="A733" s="35"/>
      <c r="B733" s="36"/>
      <c r="C733" s="36"/>
      <c r="D733" s="42" t="s">
        <v>9</v>
      </c>
      <c r="E733" s="38" t="s">
        <v>10</v>
      </c>
      <c r="F733" s="38"/>
      <c r="G733" s="267">
        <f>SUM(G715+G704)</f>
        <v>0</v>
      </c>
      <c r="H733" s="267">
        <f>SUM(H715+H704)</f>
        <v>21857</v>
      </c>
    </row>
    <row r="734" spans="1:8" ht="12.75">
      <c r="A734" s="35"/>
      <c r="B734" s="36"/>
      <c r="C734" s="36"/>
      <c r="D734" s="73" t="s">
        <v>12</v>
      </c>
      <c r="E734" s="74" t="s">
        <v>13</v>
      </c>
      <c r="F734" s="38"/>
      <c r="G734" s="267">
        <f>SUM(G718)</f>
        <v>0</v>
      </c>
      <c r="H734" s="267">
        <f>SUM(H718,H705)</f>
        <v>3538</v>
      </c>
    </row>
    <row r="735" spans="1:8" ht="13.5" thickBot="1">
      <c r="A735" s="46"/>
      <c r="B735" s="47"/>
      <c r="C735" s="47"/>
      <c r="D735" s="193"/>
      <c r="E735" s="194"/>
      <c r="F735" s="47"/>
      <c r="G735" s="271"/>
      <c r="H735" s="271"/>
    </row>
    <row r="736" spans="1:8" s="30" customFormat="1" ht="13.5" thickBot="1">
      <c r="A736" s="643" t="s">
        <v>181</v>
      </c>
      <c r="B736" s="644"/>
      <c r="C736" s="644"/>
      <c r="D736" s="644"/>
      <c r="E736" s="644"/>
      <c r="F736" s="644"/>
      <c r="G736" s="265">
        <f>SUM(G738+G748+G754+G756+G758+G760+G762)</f>
        <v>5329439</v>
      </c>
      <c r="H736" s="265">
        <f>SUM(H738+H748+H754+H756+H758+H760+H762)</f>
        <v>6394131</v>
      </c>
    </row>
    <row r="737" spans="1:8" s="30" customFormat="1" ht="12.75">
      <c r="A737" s="31"/>
      <c r="B737" s="29"/>
      <c r="C737" s="29"/>
      <c r="D737" s="29"/>
      <c r="E737" s="29"/>
      <c r="F737" s="29"/>
      <c r="G737" s="280"/>
      <c r="H737" s="280"/>
    </row>
    <row r="738" spans="1:8" s="107" customFormat="1" ht="12.75">
      <c r="A738" s="106"/>
      <c r="B738" s="58"/>
      <c r="C738" s="39" t="s">
        <v>3</v>
      </c>
      <c r="D738" s="40" t="s">
        <v>4</v>
      </c>
      <c r="E738" s="40"/>
      <c r="F738" s="40"/>
      <c r="G738" s="268">
        <f>SUM(G739:G746)</f>
        <v>3560414</v>
      </c>
      <c r="H738" s="268">
        <f>SUM(H739:H746)</f>
        <v>3837855</v>
      </c>
    </row>
    <row r="739" spans="1:8" ht="12.75">
      <c r="A739" s="35"/>
      <c r="B739" s="36"/>
      <c r="C739" s="36"/>
      <c r="D739" s="42" t="s">
        <v>18</v>
      </c>
      <c r="E739" s="38" t="s">
        <v>52</v>
      </c>
      <c r="F739" s="38"/>
      <c r="G739" s="267">
        <f aca="true" t="shared" si="1" ref="G739:H745">SUM(G723+G441)</f>
        <v>1351683</v>
      </c>
      <c r="H739" s="267">
        <f t="shared" si="1"/>
        <v>1380221</v>
      </c>
    </row>
    <row r="740" spans="1:8" ht="12.75">
      <c r="A740" s="35"/>
      <c r="B740" s="36"/>
      <c r="C740" s="36"/>
      <c r="D740" s="42" t="s">
        <v>20</v>
      </c>
      <c r="E740" s="38" t="s">
        <v>21</v>
      </c>
      <c r="F740" s="38"/>
      <c r="G740" s="267">
        <f t="shared" si="1"/>
        <v>427539</v>
      </c>
      <c r="H740" s="267">
        <f t="shared" si="1"/>
        <v>415173</v>
      </c>
    </row>
    <row r="741" spans="1:8" ht="12.75">
      <c r="A741" s="35"/>
      <c r="B741" s="36"/>
      <c r="C741" s="36"/>
      <c r="D741" s="42" t="s">
        <v>14</v>
      </c>
      <c r="E741" s="38" t="s">
        <v>5</v>
      </c>
      <c r="F741" s="38"/>
      <c r="G741" s="267">
        <f t="shared" si="1"/>
        <v>1459507</v>
      </c>
      <c r="H741" s="267">
        <f t="shared" si="1"/>
        <v>1651434</v>
      </c>
    </row>
    <row r="742" spans="1:8" ht="12.75">
      <c r="A742" s="35"/>
      <c r="B742" s="36"/>
      <c r="C742" s="36"/>
      <c r="D742" s="42" t="s">
        <v>22</v>
      </c>
      <c r="E742" s="38" t="s">
        <v>23</v>
      </c>
      <c r="F742" s="38"/>
      <c r="G742" s="267">
        <f t="shared" si="1"/>
        <v>175946</v>
      </c>
      <c r="H742" s="267">
        <f t="shared" si="1"/>
        <v>189539</v>
      </c>
    </row>
    <row r="743" spans="1:8" ht="12.75">
      <c r="A743" s="35"/>
      <c r="B743" s="36"/>
      <c r="C743" s="36"/>
      <c r="D743" s="42" t="s">
        <v>80</v>
      </c>
      <c r="E743" s="38" t="s">
        <v>81</v>
      </c>
      <c r="F743" s="38"/>
      <c r="G743" s="267">
        <f t="shared" si="1"/>
        <v>3929</v>
      </c>
      <c r="H743" s="267">
        <f t="shared" si="1"/>
        <v>5323</v>
      </c>
    </row>
    <row r="744" spans="1:8" ht="12.75">
      <c r="A744" s="35"/>
      <c r="B744" s="36"/>
      <c r="C744" s="36"/>
      <c r="D744" s="42" t="s">
        <v>172</v>
      </c>
      <c r="E744" s="74" t="s">
        <v>174</v>
      </c>
      <c r="F744" s="38"/>
      <c r="G744" s="267">
        <f t="shared" si="1"/>
        <v>0</v>
      </c>
      <c r="H744" s="267">
        <f t="shared" si="1"/>
        <v>41353</v>
      </c>
    </row>
    <row r="745" spans="1:8" ht="12.75">
      <c r="A745" s="35"/>
      <c r="B745" s="36"/>
      <c r="C745" s="36"/>
      <c r="D745" s="42" t="s">
        <v>175</v>
      </c>
      <c r="E745" s="74" t="s">
        <v>176</v>
      </c>
      <c r="F745" s="38"/>
      <c r="G745" s="267">
        <f t="shared" si="1"/>
        <v>141810</v>
      </c>
      <c r="H745" s="267">
        <f t="shared" si="1"/>
        <v>143785</v>
      </c>
    </row>
    <row r="746" spans="1:8" ht="12.75">
      <c r="A746" s="35"/>
      <c r="B746" s="36"/>
      <c r="C746" s="36"/>
      <c r="D746" s="548" t="s">
        <v>746</v>
      </c>
      <c r="E746" s="78" t="s">
        <v>747</v>
      </c>
      <c r="F746" s="257"/>
      <c r="G746" s="267">
        <f>SUM(G730,G448)</f>
        <v>0</v>
      </c>
      <c r="H746" s="267">
        <f>SUM(H730,H448)</f>
        <v>11027</v>
      </c>
    </row>
    <row r="747" spans="1:8" ht="12.75">
      <c r="A747" s="35"/>
      <c r="B747" s="36"/>
      <c r="C747" s="36"/>
      <c r="D747" s="36"/>
      <c r="E747" s="36"/>
      <c r="F747" s="36"/>
      <c r="G747" s="267"/>
      <c r="H747" s="267"/>
    </row>
    <row r="748" spans="1:8" s="107" customFormat="1" ht="12.75">
      <c r="A748" s="106"/>
      <c r="B748" s="58"/>
      <c r="C748" s="39" t="s">
        <v>7</v>
      </c>
      <c r="D748" s="40" t="s">
        <v>8</v>
      </c>
      <c r="E748" s="40"/>
      <c r="F748" s="40"/>
      <c r="G748" s="268">
        <f>SUM(G749:G752)</f>
        <v>274564</v>
      </c>
      <c r="H748" s="268">
        <f>SUM(H749:H752)</f>
        <v>1702653</v>
      </c>
    </row>
    <row r="749" spans="1:8" ht="12.75">
      <c r="A749" s="35"/>
      <c r="B749" s="36"/>
      <c r="C749" s="36"/>
      <c r="D749" s="42" t="s">
        <v>9</v>
      </c>
      <c r="E749" s="38" t="s">
        <v>10</v>
      </c>
      <c r="F749" s="38"/>
      <c r="G749" s="267">
        <f>SUM(G733+G451)</f>
        <v>145669</v>
      </c>
      <c r="H749" s="267">
        <f>SUM(H733+H451)</f>
        <v>1342219</v>
      </c>
    </row>
    <row r="750" spans="1:8" ht="12.75">
      <c r="A750" s="35"/>
      <c r="B750" s="36"/>
      <c r="C750" s="36"/>
      <c r="D750" s="42" t="s">
        <v>12</v>
      </c>
      <c r="E750" s="38" t="s">
        <v>13</v>
      </c>
      <c r="F750" s="38"/>
      <c r="G750" s="267">
        <f>SUM(G734+G452)</f>
        <v>117655</v>
      </c>
      <c r="H750" s="267">
        <f>SUM(H734+H452)</f>
        <v>284132</v>
      </c>
    </row>
    <row r="751" spans="1:8" ht="12.75">
      <c r="A751" s="35"/>
      <c r="B751" s="36"/>
      <c r="C751" s="36"/>
      <c r="D751" s="42" t="s">
        <v>25</v>
      </c>
      <c r="E751" s="41" t="s">
        <v>37</v>
      </c>
      <c r="F751" s="41"/>
      <c r="G751" s="267">
        <f>SUM(G453)</f>
        <v>11240</v>
      </c>
      <c r="H751" s="267">
        <f>SUM(H453)</f>
        <v>76302</v>
      </c>
    </row>
    <row r="752" spans="1:8" ht="12.75">
      <c r="A752" s="35"/>
      <c r="B752" s="36"/>
      <c r="C752" s="36"/>
      <c r="D752" s="73" t="s">
        <v>246</v>
      </c>
      <c r="E752" s="74" t="s">
        <v>242</v>
      </c>
      <c r="F752" s="38"/>
      <c r="G752" s="267">
        <f>SUM(G454)</f>
        <v>0</v>
      </c>
      <c r="H752" s="267">
        <f>SUM(H454)</f>
        <v>0</v>
      </c>
    </row>
    <row r="753" spans="1:8" ht="12.75">
      <c r="A753" s="35"/>
      <c r="B753" s="36"/>
      <c r="C753" s="36"/>
      <c r="D753" s="36"/>
      <c r="E753" s="36"/>
      <c r="F753" s="36"/>
      <c r="G753" s="267"/>
      <c r="H753" s="267"/>
    </row>
    <row r="754" spans="1:8" s="107" customFormat="1" ht="12.75">
      <c r="A754" s="106"/>
      <c r="B754" s="58"/>
      <c r="C754" s="39" t="s">
        <v>38</v>
      </c>
      <c r="D754" s="40" t="s">
        <v>75</v>
      </c>
      <c r="E754" s="40"/>
      <c r="F754" s="40"/>
      <c r="G754" s="268">
        <f>G456</f>
        <v>62000</v>
      </c>
      <c r="H754" s="268">
        <f>H456</f>
        <v>62000</v>
      </c>
    </row>
    <row r="755" spans="1:8" s="107" customFormat="1" ht="12.75">
      <c r="A755" s="106"/>
      <c r="B755" s="58"/>
      <c r="C755" s="58"/>
      <c r="D755" s="58"/>
      <c r="E755" s="58"/>
      <c r="F755" s="58"/>
      <c r="G755" s="268"/>
      <c r="H755" s="268"/>
    </row>
    <row r="756" spans="1:8" s="107" customFormat="1" ht="12.75">
      <c r="A756" s="106"/>
      <c r="B756" s="58"/>
      <c r="C756" s="39" t="s">
        <v>26</v>
      </c>
      <c r="D756" s="40" t="s">
        <v>27</v>
      </c>
      <c r="E756" s="40"/>
      <c r="F756" s="40"/>
      <c r="G756" s="268">
        <f>G458</f>
        <v>6500</v>
      </c>
      <c r="H756" s="268">
        <f>H458</f>
        <v>21500</v>
      </c>
    </row>
    <row r="757" spans="1:8" s="107" customFormat="1" ht="12.75">
      <c r="A757" s="106"/>
      <c r="B757" s="58"/>
      <c r="C757" s="58"/>
      <c r="D757" s="58"/>
      <c r="E757" s="58"/>
      <c r="F757" s="58"/>
      <c r="G757" s="268"/>
      <c r="H757" s="268"/>
    </row>
    <row r="758" spans="1:8" s="107" customFormat="1" ht="12.75">
      <c r="A758" s="106"/>
      <c r="B758" s="58"/>
      <c r="C758" s="39" t="s">
        <v>42</v>
      </c>
      <c r="D758" s="40" t="s">
        <v>76</v>
      </c>
      <c r="E758" s="40"/>
      <c r="F758" s="40"/>
      <c r="G758" s="268">
        <f>G460</f>
        <v>166125</v>
      </c>
      <c r="H758" s="268">
        <f>H460</f>
        <v>166125</v>
      </c>
    </row>
    <row r="759" spans="1:8" s="107" customFormat="1" ht="12.75">
      <c r="A759" s="106"/>
      <c r="B759" s="58"/>
      <c r="C759" s="58"/>
      <c r="D759" s="58"/>
      <c r="E759" s="58"/>
      <c r="F759" s="58"/>
      <c r="G759" s="268"/>
      <c r="H759" s="268"/>
    </row>
    <row r="760" spans="1:8" s="107" customFormat="1" ht="12.75">
      <c r="A760" s="106"/>
      <c r="B760" s="58"/>
      <c r="C760" s="39" t="s">
        <v>46</v>
      </c>
      <c r="D760" s="40" t="s">
        <v>47</v>
      </c>
      <c r="E760" s="40"/>
      <c r="F760" s="40"/>
      <c r="G760" s="268">
        <f>G462</f>
        <v>1229836</v>
      </c>
      <c r="H760" s="268">
        <f>H462</f>
        <v>589162</v>
      </c>
    </row>
    <row r="761" spans="1:8" s="107" customFormat="1" ht="12.75">
      <c r="A761" s="106"/>
      <c r="B761" s="58"/>
      <c r="C761" s="58"/>
      <c r="D761" s="58"/>
      <c r="E761" s="58"/>
      <c r="F761" s="58"/>
      <c r="G761" s="268"/>
      <c r="H761" s="268"/>
    </row>
    <row r="762" spans="1:8" s="107" customFormat="1" ht="12.75">
      <c r="A762" s="106"/>
      <c r="B762" s="58"/>
      <c r="C762" s="39" t="s">
        <v>48</v>
      </c>
      <c r="D762" s="40" t="s">
        <v>77</v>
      </c>
      <c r="E762" s="40"/>
      <c r="F762" s="40"/>
      <c r="G762" s="268">
        <f>G464</f>
        <v>30000</v>
      </c>
      <c r="H762" s="268">
        <f>H464</f>
        <v>14836</v>
      </c>
    </row>
    <row r="763" spans="1:8" s="107" customFormat="1" ht="13.5" thickBot="1">
      <c r="A763" s="134"/>
      <c r="B763" s="135"/>
      <c r="C763" s="135"/>
      <c r="D763" s="135"/>
      <c r="E763" s="135"/>
      <c r="F763" s="135"/>
      <c r="G763" s="291"/>
      <c r="H763" s="291"/>
    </row>
  </sheetData>
  <sheetProtection/>
  <mergeCells count="4">
    <mergeCell ref="A720:F720"/>
    <mergeCell ref="A736:F736"/>
    <mergeCell ref="A3:F4"/>
    <mergeCell ref="A5:F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  <headerFooter alignWithMargins="0">
    <oddHeader>&amp;C2. sz. melléklet
a 2/2010. (I.28.) Ök. rendelethez</oddHeader>
    <oddFooter>&amp;L&amp;D&amp;C&amp;P</oddFooter>
  </headerFooter>
  <rowBreaks count="23" manualBreakCount="23">
    <brk id="37" max="9" man="1"/>
    <brk id="78" max="9" man="1"/>
    <brk id="114" max="9" man="1"/>
    <brk id="153" max="9" man="1"/>
    <brk id="189" max="255" man="1"/>
    <brk id="214" max="9" man="1"/>
    <brk id="245" max="9" man="1"/>
    <brk id="285" max="9" man="1"/>
    <brk id="333" max="9" man="1"/>
    <brk id="376" max="9" man="1"/>
    <brk id="407" max="9" man="1"/>
    <brk id="437" max="255" man="1"/>
    <brk id="465" max="255" man="1"/>
    <brk id="500" max="9" man="1"/>
    <brk id="530" max="9" man="1"/>
    <brk id="570" max="9" man="1"/>
    <brk id="601" max="9" man="1"/>
    <brk id="639" max="9" man="1"/>
    <brk id="675" max="9" man="1"/>
    <brk id="690" max="255" man="1"/>
    <brk id="705" max="9" man="1"/>
    <brk id="719" max="255" man="1"/>
    <brk id="7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61"/>
  <sheetViews>
    <sheetView view="pageBreakPreview" zoomScaleSheetLayoutView="100" zoomScalePageLayoutView="0" workbookViewId="0" topLeftCell="A1">
      <selection activeCell="H390" sqref="H390"/>
    </sheetView>
  </sheetViews>
  <sheetFormatPr defaultColWidth="9.140625" defaultRowHeight="12.75"/>
  <cols>
    <col min="1" max="1" width="6.140625" style="303" customWidth="1"/>
    <col min="2" max="2" width="5.7109375" style="302" customWidth="1"/>
    <col min="3" max="3" width="6.57421875" style="302" customWidth="1"/>
    <col min="4" max="5" width="9.140625" style="302" customWidth="1"/>
    <col min="6" max="6" width="9.28125" style="302" customWidth="1"/>
    <col min="7" max="7" width="4.7109375" style="302" customWidth="1"/>
    <col min="8" max="8" width="6.8515625" style="302" customWidth="1"/>
    <col min="9" max="9" width="4.8515625" style="302" customWidth="1"/>
    <col min="10" max="10" width="2.7109375" style="303" customWidth="1"/>
    <col min="11" max="11" width="6.28125" style="303" customWidth="1"/>
    <col min="12" max="12" width="7.140625" style="304" customWidth="1"/>
    <col min="13" max="13" width="4.28125" style="304" customWidth="1"/>
    <col min="14" max="14" width="9.140625" style="304" customWidth="1"/>
    <col min="15" max="15" width="9.140625" style="305" customWidth="1"/>
    <col min="16" max="16" width="11.28125" style="304" customWidth="1"/>
    <col min="17" max="17" width="8.421875" style="302" customWidth="1"/>
    <col min="18" max="18" width="7.8515625" style="302" customWidth="1"/>
    <col min="19" max="16384" width="9.140625" style="302" customWidth="1"/>
  </cols>
  <sheetData>
    <row r="2" spans="1:18" ht="15">
      <c r="A2" s="725" t="s">
        <v>319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</row>
    <row r="3" spans="1:18" ht="15.75">
      <c r="A3" s="726" t="s">
        <v>320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</row>
    <row r="5" spans="17:18" ht="13.5" thickBot="1">
      <c r="Q5" s="728" t="s">
        <v>321</v>
      </c>
      <c r="R5" s="728"/>
    </row>
    <row r="6" spans="1:18" s="307" customFormat="1" ht="12.75">
      <c r="A6" s="729" t="s">
        <v>322</v>
      </c>
      <c r="B6" s="730"/>
      <c r="C6" s="730"/>
      <c r="D6" s="730"/>
      <c r="E6" s="730"/>
      <c r="F6" s="731"/>
      <c r="G6" s="735" t="s">
        <v>323</v>
      </c>
      <c r="H6" s="736"/>
      <c r="I6" s="737"/>
      <c r="J6" s="306"/>
      <c r="K6" s="729" t="s">
        <v>324</v>
      </c>
      <c r="L6" s="730"/>
      <c r="M6" s="730"/>
      <c r="N6" s="730"/>
      <c r="O6" s="730"/>
      <c r="P6" s="731"/>
      <c r="Q6" s="735" t="s">
        <v>323</v>
      </c>
      <c r="R6" s="737"/>
    </row>
    <row r="7" spans="1:18" s="307" customFormat="1" ht="13.5" thickBot="1">
      <c r="A7" s="732"/>
      <c r="B7" s="733"/>
      <c r="C7" s="733"/>
      <c r="D7" s="733"/>
      <c r="E7" s="733"/>
      <c r="F7" s="734"/>
      <c r="G7" s="741" t="s">
        <v>325</v>
      </c>
      <c r="H7" s="742"/>
      <c r="I7" s="743"/>
      <c r="J7" s="306"/>
      <c r="K7" s="738"/>
      <c r="L7" s="739"/>
      <c r="M7" s="739"/>
      <c r="N7" s="739"/>
      <c r="O7" s="739"/>
      <c r="P7" s="740"/>
      <c r="Q7" s="741" t="s">
        <v>325</v>
      </c>
      <c r="R7" s="743"/>
    </row>
    <row r="8" spans="1:18" s="307" customFormat="1" ht="13.5" thickBot="1">
      <c r="A8" s="308"/>
      <c r="B8" s="309"/>
      <c r="C8" s="309"/>
      <c r="D8" s="309"/>
      <c r="E8" s="309"/>
      <c r="F8" s="309"/>
      <c r="G8" s="310"/>
      <c r="H8" s="310"/>
      <c r="I8" s="311"/>
      <c r="J8" s="310"/>
      <c r="K8" s="312"/>
      <c r="L8" s="313"/>
      <c r="M8" s="313"/>
      <c r="N8" s="313"/>
      <c r="O8" s="313"/>
      <c r="P8" s="313"/>
      <c r="Q8" s="314"/>
      <c r="R8" s="315"/>
    </row>
    <row r="9" spans="1:18" s="307" customFormat="1" ht="13.5" thickBot="1">
      <c r="A9" s="694" t="s">
        <v>326</v>
      </c>
      <c r="B9" s="316" t="s">
        <v>327</v>
      </c>
      <c r="C9" s="316"/>
      <c r="D9" s="317"/>
      <c r="E9" s="317"/>
      <c r="F9" s="318"/>
      <c r="G9" s="719">
        <f>G10+G11</f>
        <v>2082554</v>
      </c>
      <c r="H9" s="720"/>
      <c r="I9" s="721"/>
      <c r="J9" s="310"/>
      <c r="K9" s="319" t="s">
        <v>0</v>
      </c>
      <c r="L9" s="679" t="s">
        <v>4</v>
      </c>
      <c r="M9" s="679"/>
      <c r="N9" s="679"/>
      <c r="O9" s="679"/>
      <c r="P9" s="679"/>
      <c r="Q9" s="722">
        <f>'2. sz. melléklet'!H738</f>
        <v>3837855</v>
      </c>
      <c r="R9" s="653"/>
    </row>
    <row r="10" spans="1:18" ht="13.5" thickBot="1">
      <c r="A10" s="695"/>
      <c r="B10" s="320" t="s">
        <v>328</v>
      </c>
      <c r="C10" s="320"/>
      <c r="D10" s="320"/>
      <c r="E10" s="320"/>
      <c r="F10" s="321"/>
      <c r="G10" s="700">
        <f>'1. sz. melléklet'!H449</f>
        <v>544020</v>
      </c>
      <c r="H10" s="677"/>
      <c r="I10" s="678"/>
      <c r="K10" s="322"/>
      <c r="L10" s="323"/>
      <c r="M10" s="323"/>
      <c r="N10" s="323"/>
      <c r="O10" s="323"/>
      <c r="P10" s="323"/>
      <c r="Q10" s="324"/>
      <c r="R10" s="325"/>
    </row>
    <row r="11" spans="1:18" ht="13.5" thickBot="1">
      <c r="A11" s="696"/>
      <c r="B11" s="326" t="s">
        <v>329</v>
      </c>
      <c r="C11" s="326"/>
      <c r="D11" s="326"/>
      <c r="E11" s="326"/>
      <c r="F11" s="327"/>
      <c r="G11" s="683">
        <f>'1. sz. melléklet'!H450</f>
        <v>1538534</v>
      </c>
      <c r="H11" s="654"/>
      <c r="I11" s="655"/>
      <c r="K11" s="328" t="s">
        <v>78</v>
      </c>
      <c r="L11" s="687" t="s">
        <v>8</v>
      </c>
      <c r="M11" s="687"/>
      <c r="N11" s="687"/>
      <c r="O11" s="687"/>
      <c r="P11" s="687"/>
      <c r="Q11" s="723">
        <f>Q12+Q13+Q14+Q15+Q16</f>
        <v>1764653</v>
      </c>
      <c r="R11" s="724"/>
    </row>
    <row r="12" spans="1:18" ht="12.75">
      <c r="A12" s="694" t="s">
        <v>78</v>
      </c>
      <c r="B12" s="329" t="s">
        <v>114</v>
      </c>
      <c r="C12" s="330"/>
      <c r="D12" s="330"/>
      <c r="E12" s="330"/>
      <c r="F12" s="331"/>
      <c r="G12" s="659">
        <f>G13+G14+G15</f>
        <v>909053</v>
      </c>
      <c r="H12" s="660"/>
      <c r="I12" s="661"/>
      <c r="K12" s="322"/>
      <c r="L12" s="690" t="s">
        <v>330</v>
      </c>
      <c r="M12" s="690"/>
      <c r="N12" s="690"/>
      <c r="O12" s="690"/>
      <c r="P12" s="690"/>
      <c r="Q12" s="663">
        <f>'2. sz. melléklet'!H749</f>
        <v>1342219</v>
      </c>
      <c r="R12" s="664"/>
    </row>
    <row r="13" spans="1:18" ht="12.75">
      <c r="A13" s="695"/>
      <c r="B13" s="332" t="s">
        <v>331</v>
      </c>
      <c r="C13" s="333"/>
      <c r="D13" s="333"/>
      <c r="E13" s="333"/>
      <c r="F13" s="334"/>
      <c r="G13" s="663">
        <f>'1. sz. melléklet'!H452</f>
        <v>577147</v>
      </c>
      <c r="H13" s="663"/>
      <c r="I13" s="664"/>
      <c r="K13" s="322"/>
      <c r="L13" s="690" t="s">
        <v>332</v>
      </c>
      <c r="M13" s="690"/>
      <c r="N13" s="690"/>
      <c r="O13" s="690"/>
      <c r="P13" s="690"/>
      <c r="Q13" s="663">
        <f>'2. sz. melléklet'!H750</f>
        <v>284132</v>
      </c>
      <c r="R13" s="664"/>
    </row>
    <row r="14" spans="1:18" ht="12.75">
      <c r="A14" s="695"/>
      <c r="B14" s="335" t="s">
        <v>333</v>
      </c>
      <c r="C14" s="333"/>
      <c r="D14" s="333"/>
      <c r="E14" s="333"/>
      <c r="F14" s="334"/>
      <c r="G14" s="663">
        <f>'1. sz. melléklet'!H453</f>
        <v>217899</v>
      </c>
      <c r="H14" s="663"/>
      <c r="I14" s="664"/>
      <c r="K14" s="322"/>
      <c r="L14" s="690" t="s">
        <v>334</v>
      </c>
      <c r="M14" s="690"/>
      <c r="N14" s="690"/>
      <c r="O14" s="690"/>
      <c r="P14" s="690"/>
      <c r="Q14" s="663">
        <f>'2. sz. melléklet'!H751</f>
        <v>76302</v>
      </c>
      <c r="R14" s="664"/>
    </row>
    <row r="15" spans="1:18" ht="13.5" thickBot="1">
      <c r="A15" s="696"/>
      <c r="B15" s="336" t="s">
        <v>335</v>
      </c>
      <c r="C15" s="337"/>
      <c r="D15" s="337"/>
      <c r="E15" s="337"/>
      <c r="F15" s="338"/>
      <c r="G15" s="692">
        <f>'1. sz. melléklet'!H454</f>
        <v>114007</v>
      </c>
      <c r="H15" s="692"/>
      <c r="I15" s="693"/>
      <c r="K15" s="322"/>
      <c r="L15" s="690" t="s">
        <v>336</v>
      </c>
      <c r="M15" s="690"/>
      <c r="N15" s="690"/>
      <c r="O15" s="690"/>
      <c r="P15" s="690"/>
      <c r="Q15" s="663">
        <v>0</v>
      </c>
      <c r="R15" s="664"/>
    </row>
    <row r="16" spans="1:18" ht="13.5" thickBot="1">
      <c r="A16" s="694" t="s">
        <v>82</v>
      </c>
      <c r="B16" s="329" t="s">
        <v>337</v>
      </c>
      <c r="C16" s="329"/>
      <c r="D16" s="329"/>
      <c r="E16" s="329"/>
      <c r="F16" s="339"/>
      <c r="G16" s="659">
        <f>G17+G18+G19</f>
        <v>24440</v>
      </c>
      <c r="H16" s="660"/>
      <c r="I16" s="661"/>
      <c r="K16" s="340"/>
      <c r="L16" s="715" t="s">
        <v>338</v>
      </c>
      <c r="M16" s="715"/>
      <c r="N16" s="715"/>
      <c r="O16" s="715"/>
      <c r="P16" s="715"/>
      <c r="Q16" s="716">
        <f>'2. sz. melléklet'!H754</f>
        <v>62000</v>
      </c>
      <c r="R16" s="717"/>
    </row>
    <row r="17" spans="1:18" ht="12.75">
      <c r="A17" s="695"/>
      <c r="B17" s="674" t="s">
        <v>339</v>
      </c>
      <c r="C17" s="675"/>
      <c r="D17" s="675"/>
      <c r="E17" s="675"/>
      <c r="F17" s="676"/>
      <c r="G17" s="700">
        <f>'1. sz. melléklet'!H456</f>
        <v>12251</v>
      </c>
      <c r="H17" s="677"/>
      <c r="I17" s="678"/>
      <c r="K17" s="322"/>
      <c r="L17" s="718"/>
      <c r="M17" s="718"/>
      <c r="N17" s="718"/>
      <c r="O17" s="718"/>
      <c r="P17" s="718"/>
      <c r="Q17" s="707"/>
      <c r="R17" s="708"/>
    </row>
    <row r="18" spans="1:18" ht="13.5" thickBot="1">
      <c r="A18" s="695"/>
      <c r="B18" s="674" t="s">
        <v>340</v>
      </c>
      <c r="C18" s="675"/>
      <c r="D18" s="675"/>
      <c r="E18" s="675"/>
      <c r="F18" s="676"/>
      <c r="G18" s="700">
        <f>'1. sz. melléklet'!H457</f>
        <v>329</v>
      </c>
      <c r="H18" s="677"/>
      <c r="I18" s="678"/>
      <c r="K18" s="340"/>
      <c r="L18" s="671"/>
      <c r="M18" s="671"/>
      <c r="N18" s="671"/>
      <c r="O18" s="671"/>
      <c r="P18" s="671"/>
      <c r="Q18" s="672"/>
      <c r="R18" s="673"/>
    </row>
    <row r="19" spans="1:18" ht="13.5" thickBot="1">
      <c r="A19" s="696"/>
      <c r="B19" s="709" t="s">
        <v>341</v>
      </c>
      <c r="C19" s="710"/>
      <c r="D19" s="710"/>
      <c r="E19" s="710"/>
      <c r="F19" s="711"/>
      <c r="G19" s="683">
        <f>'1. sz. melléklet'!H458</f>
        <v>11860</v>
      </c>
      <c r="H19" s="654"/>
      <c r="I19" s="655"/>
      <c r="K19" s="341" t="s">
        <v>82</v>
      </c>
      <c r="L19" s="712" t="s">
        <v>27</v>
      </c>
      <c r="M19" s="712"/>
      <c r="N19" s="712"/>
      <c r="O19" s="712"/>
      <c r="P19" s="712"/>
      <c r="Q19" s="713">
        <f>'2. sz. melléklet'!H756</f>
        <v>21500</v>
      </c>
      <c r="R19" s="714"/>
    </row>
    <row r="20" spans="1:18" ht="13.5" thickBot="1">
      <c r="A20" s="656" t="s">
        <v>84</v>
      </c>
      <c r="B20" s="342" t="s">
        <v>214</v>
      </c>
      <c r="C20" s="330"/>
      <c r="D20" s="330"/>
      <c r="E20" s="330"/>
      <c r="F20" s="331"/>
      <c r="G20" s="659">
        <f>G21+G22</f>
        <v>1660976</v>
      </c>
      <c r="H20" s="660"/>
      <c r="I20" s="661"/>
      <c r="K20" s="343"/>
      <c r="L20" s="671"/>
      <c r="M20" s="671"/>
      <c r="N20" s="671"/>
      <c r="O20" s="671"/>
      <c r="P20" s="671"/>
      <c r="Q20" s="672"/>
      <c r="R20" s="673"/>
    </row>
    <row r="21" spans="1:18" ht="12.75">
      <c r="A21" s="657"/>
      <c r="B21" s="674" t="s">
        <v>342</v>
      </c>
      <c r="C21" s="675"/>
      <c r="D21" s="675"/>
      <c r="E21" s="675"/>
      <c r="F21" s="676"/>
      <c r="G21" s="663">
        <f>'1. sz. melléklet'!H460</f>
        <v>802871</v>
      </c>
      <c r="H21" s="663"/>
      <c r="I21" s="664"/>
      <c r="K21" s="344" t="s">
        <v>84</v>
      </c>
      <c r="L21" s="687" t="s">
        <v>76</v>
      </c>
      <c r="M21" s="687"/>
      <c r="N21" s="687"/>
      <c r="O21" s="687"/>
      <c r="P21" s="687"/>
      <c r="Q21" s="688">
        <f>Q22+Q23</f>
        <v>166125</v>
      </c>
      <c r="R21" s="689"/>
    </row>
    <row r="22" spans="1:18" ht="13.5" thickBot="1">
      <c r="A22" s="658"/>
      <c r="B22" s="704" t="s">
        <v>343</v>
      </c>
      <c r="C22" s="705"/>
      <c r="D22" s="705"/>
      <c r="E22" s="705"/>
      <c r="F22" s="706"/>
      <c r="G22" s="666">
        <f>'1. sz. melléklet'!H461</f>
        <v>858105</v>
      </c>
      <c r="H22" s="666"/>
      <c r="I22" s="667"/>
      <c r="K22" s="346"/>
      <c r="L22" s="690" t="s">
        <v>344</v>
      </c>
      <c r="M22" s="690"/>
      <c r="N22" s="690"/>
      <c r="O22" s="690"/>
      <c r="P22" s="690"/>
      <c r="Q22" s="663">
        <f>'2. sz. melléklet'!H758</f>
        <v>166125</v>
      </c>
      <c r="R22" s="664"/>
    </row>
    <row r="23" spans="1:18" ht="13.5" thickBot="1">
      <c r="A23" s="694" t="s">
        <v>345</v>
      </c>
      <c r="B23" s="342" t="s">
        <v>208</v>
      </c>
      <c r="C23" s="330"/>
      <c r="D23" s="330"/>
      <c r="E23" s="330"/>
      <c r="F23" s="330"/>
      <c r="G23" s="659">
        <f>G24+G25</f>
        <v>9626</v>
      </c>
      <c r="H23" s="660"/>
      <c r="I23" s="661"/>
      <c r="K23" s="347"/>
      <c r="L23" s="691" t="s">
        <v>346</v>
      </c>
      <c r="M23" s="691"/>
      <c r="N23" s="691"/>
      <c r="O23" s="691"/>
      <c r="P23" s="691"/>
      <c r="Q23" s="692">
        <v>0</v>
      </c>
      <c r="R23" s="693"/>
    </row>
    <row r="24" spans="1:18" ht="13.5" thickBot="1">
      <c r="A24" s="695"/>
      <c r="B24" s="697" t="s">
        <v>347</v>
      </c>
      <c r="C24" s="698"/>
      <c r="D24" s="698"/>
      <c r="E24" s="698"/>
      <c r="F24" s="699"/>
      <c r="G24" s="700">
        <f>'1. sz. melléklet'!H463</f>
        <v>3776</v>
      </c>
      <c r="H24" s="677"/>
      <c r="I24" s="678"/>
      <c r="K24" s="343"/>
      <c r="L24" s="348"/>
      <c r="M24" s="348"/>
      <c r="N24" s="348"/>
      <c r="O24" s="348"/>
      <c r="P24" s="348"/>
      <c r="Q24" s="672"/>
      <c r="R24" s="673"/>
    </row>
    <row r="25" spans="1:18" ht="13.5" thickBot="1">
      <c r="A25" s="696"/>
      <c r="B25" s="701" t="s">
        <v>348</v>
      </c>
      <c r="C25" s="702"/>
      <c r="D25" s="702"/>
      <c r="E25" s="702"/>
      <c r="F25" s="703"/>
      <c r="G25" s="683">
        <f>'1. sz. melléklet'!H464</f>
        <v>5850</v>
      </c>
      <c r="H25" s="654"/>
      <c r="I25" s="655"/>
      <c r="K25" s="684" t="s">
        <v>85</v>
      </c>
      <c r="L25" s="687" t="s">
        <v>47</v>
      </c>
      <c r="M25" s="687"/>
      <c r="N25" s="687"/>
      <c r="O25" s="687"/>
      <c r="P25" s="687"/>
      <c r="Q25" s="688">
        <f>Q26+Q27</f>
        <v>589162</v>
      </c>
      <c r="R25" s="689"/>
    </row>
    <row r="26" spans="1:18" ht="12.75">
      <c r="A26" s="349" t="s">
        <v>87</v>
      </c>
      <c r="B26" s="342" t="s">
        <v>349</v>
      </c>
      <c r="C26" s="330"/>
      <c r="D26" s="330"/>
      <c r="E26" s="330"/>
      <c r="F26" s="330"/>
      <c r="G26" s="659">
        <f>'1. sz. melléklet'!H465</f>
        <v>3800</v>
      </c>
      <c r="H26" s="660"/>
      <c r="I26" s="661"/>
      <c r="K26" s="685"/>
      <c r="L26" s="690" t="s">
        <v>344</v>
      </c>
      <c r="M26" s="690"/>
      <c r="N26" s="690"/>
      <c r="O26" s="690"/>
      <c r="P26" s="690"/>
      <c r="Q26" s="663">
        <f>'2. sz. melléklet'!H171</f>
        <v>5914</v>
      </c>
      <c r="R26" s="664"/>
    </row>
    <row r="27" spans="1:18" ht="13.5" thickBot="1">
      <c r="A27" s="322"/>
      <c r="B27" s="350"/>
      <c r="G27" s="672"/>
      <c r="H27" s="672"/>
      <c r="I27" s="673"/>
      <c r="K27" s="686"/>
      <c r="L27" s="691" t="s">
        <v>346</v>
      </c>
      <c r="M27" s="691"/>
      <c r="N27" s="691"/>
      <c r="O27" s="691"/>
      <c r="P27" s="691"/>
      <c r="Q27" s="692">
        <f>'2. sz. melléklet'!H180</f>
        <v>583248</v>
      </c>
      <c r="R27" s="693"/>
    </row>
    <row r="28" spans="1:18" ht="13.5" thickBot="1">
      <c r="A28" s="656" t="s">
        <v>96</v>
      </c>
      <c r="B28" s="668" t="s">
        <v>170</v>
      </c>
      <c r="C28" s="669"/>
      <c r="D28" s="669"/>
      <c r="E28" s="669"/>
      <c r="F28" s="670"/>
      <c r="G28" s="660">
        <f>G29+G30</f>
        <v>201872</v>
      </c>
      <c r="H28" s="660"/>
      <c r="I28" s="661"/>
      <c r="K28" s="340"/>
      <c r="L28" s="671"/>
      <c r="M28" s="671"/>
      <c r="N28" s="671"/>
      <c r="O28" s="671"/>
      <c r="P28" s="671"/>
      <c r="Q28" s="672"/>
      <c r="R28" s="673"/>
    </row>
    <row r="29" spans="1:18" ht="13.5" thickBot="1">
      <c r="A29" s="657"/>
      <c r="B29" s="674" t="s">
        <v>350</v>
      </c>
      <c r="C29" s="675"/>
      <c r="D29" s="675"/>
      <c r="E29" s="675"/>
      <c r="F29" s="676"/>
      <c r="G29" s="677">
        <f>'1. sz. melléklet'!H467</f>
        <v>201872</v>
      </c>
      <c r="H29" s="677"/>
      <c r="I29" s="678"/>
      <c r="K29" s="319" t="s">
        <v>87</v>
      </c>
      <c r="L29" s="679" t="s">
        <v>77</v>
      </c>
      <c r="M29" s="679"/>
      <c r="N29" s="679"/>
      <c r="O29" s="679"/>
      <c r="P29" s="679"/>
      <c r="Q29" s="652">
        <f>'2. sz. melléklet'!H188</f>
        <v>14836</v>
      </c>
      <c r="R29" s="653"/>
    </row>
    <row r="30" spans="1:18" ht="13.5" thickBot="1">
      <c r="A30" s="658"/>
      <c r="B30" s="680"/>
      <c r="C30" s="681"/>
      <c r="D30" s="681"/>
      <c r="E30" s="681"/>
      <c r="F30" s="682"/>
      <c r="G30" s="654"/>
      <c r="H30" s="654"/>
      <c r="I30" s="655"/>
      <c r="K30" s="322"/>
      <c r="L30" s="323"/>
      <c r="M30" s="323"/>
      <c r="N30" s="323"/>
      <c r="O30" s="323"/>
      <c r="P30" s="323"/>
      <c r="Q30" s="324"/>
      <c r="R30" s="325"/>
    </row>
    <row r="31" spans="1:18" ht="12.75">
      <c r="A31" s="656" t="s">
        <v>209</v>
      </c>
      <c r="B31" s="342" t="s">
        <v>128</v>
      </c>
      <c r="C31" s="330"/>
      <c r="D31" s="330"/>
      <c r="E31" s="330"/>
      <c r="F31" s="331"/>
      <c r="G31" s="659">
        <f>G32+G33</f>
        <v>1501810</v>
      </c>
      <c r="H31" s="660"/>
      <c r="I31" s="661"/>
      <c r="K31" s="322"/>
      <c r="L31" s="323"/>
      <c r="M31" s="323"/>
      <c r="N31" s="323"/>
      <c r="O31" s="323"/>
      <c r="P31" s="323"/>
      <c r="Q31" s="324"/>
      <c r="R31" s="325"/>
    </row>
    <row r="32" spans="1:18" ht="12.75">
      <c r="A32" s="657"/>
      <c r="B32" s="662" t="s">
        <v>351</v>
      </c>
      <c r="C32" s="662"/>
      <c r="D32" s="662"/>
      <c r="E32" s="662"/>
      <c r="F32" s="662"/>
      <c r="G32" s="663">
        <f>'1. sz. melléklet'!H122+'1. sz. melléklet'!H124+'1. sz. melléklet'!H125+'1. sz. melléklet'!H136+'1. sz. melléklet'!H152+'1. sz. melléklet'!H164+'1. sz. melléklet'!H442</f>
        <v>523249</v>
      </c>
      <c r="H32" s="663"/>
      <c r="I32" s="664"/>
      <c r="K32" s="322"/>
      <c r="L32" s="323"/>
      <c r="M32" s="323"/>
      <c r="N32" s="323"/>
      <c r="O32" s="323"/>
      <c r="P32" s="323"/>
      <c r="Q32" s="324"/>
      <c r="R32" s="325"/>
    </row>
    <row r="33" spans="1:18" ht="13.5" thickBot="1">
      <c r="A33" s="658"/>
      <c r="B33" s="665" t="s">
        <v>352</v>
      </c>
      <c r="C33" s="665"/>
      <c r="D33" s="665"/>
      <c r="E33" s="665"/>
      <c r="F33" s="665"/>
      <c r="G33" s="666">
        <f>'1. sz. melléklet'!H123</f>
        <v>978561</v>
      </c>
      <c r="H33" s="666"/>
      <c r="I33" s="667"/>
      <c r="K33" s="322"/>
      <c r="L33" s="323"/>
      <c r="M33" s="323"/>
      <c r="N33" s="323"/>
      <c r="O33" s="323"/>
      <c r="P33" s="323"/>
      <c r="Q33" s="324"/>
      <c r="R33" s="325"/>
    </row>
    <row r="34" spans="1:19" ht="13.5" thickBot="1">
      <c r="A34" s="648" t="s">
        <v>353</v>
      </c>
      <c r="B34" s="649"/>
      <c r="C34" s="649"/>
      <c r="D34" s="649"/>
      <c r="E34" s="649"/>
      <c r="F34" s="650"/>
      <c r="G34" s="651">
        <f>G9+G12+G16+G20+G23+G26+G27+G28+G31</f>
        <v>6394131</v>
      </c>
      <c r="H34" s="652"/>
      <c r="I34" s="653"/>
      <c r="K34" s="648" t="s">
        <v>354</v>
      </c>
      <c r="L34" s="649"/>
      <c r="M34" s="649"/>
      <c r="N34" s="649"/>
      <c r="O34" s="649"/>
      <c r="P34" s="650"/>
      <c r="Q34" s="651">
        <f>Q9+Q11+Q19+Q21+Q25+Q29</f>
        <v>6394131</v>
      </c>
      <c r="R34" s="653"/>
      <c r="S34" s="351"/>
    </row>
    <row r="35" spans="7:18" ht="12.75">
      <c r="G35" s="352"/>
      <c r="H35" s="352"/>
      <c r="I35" s="352"/>
      <c r="Q35" s="352"/>
      <c r="R35" s="352"/>
    </row>
    <row r="36" spans="7:9" ht="12.75">
      <c r="G36" s="352"/>
      <c r="H36" s="352"/>
      <c r="I36" s="352"/>
    </row>
    <row r="37" spans="7:9" ht="12.75">
      <c r="G37" s="352"/>
      <c r="H37" s="352"/>
      <c r="I37" s="352"/>
    </row>
    <row r="38" spans="7:9" ht="12.75">
      <c r="G38" s="352"/>
      <c r="H38" s="352"/>
      <c r="I38" s="352"/>
    </row>
    <row r="39" spans="7:9" ht="12.75">
      <c r="G39" s="352"/>
      <c r="H39" s="352"/>
      <c r="I39" s="352"/>
    </row>
    <row r="40" spans="7:9" ht="12.75">
      <c r="G40" s="352"/>
      <c r="H40" s="352"/>
      <c r="I40" s="352"/>
    </row>
    <row r="41" spans="7:9" ht="12.75">
      <c r="G41" s="352"/>
      <c r="H41" s="352"/>
      <c r="I41" s="352"/>
    </row>
    <row r="42" spans="7:9" ht="12.75">
      <c r="G42" s="352"/>
      <c r="H42" s="352"/>
      <c r="I42" s="352"/>
    </row>
    <row r="43" spans="7:9" ht="12.75">
      <c r="G43" s="352"/>
      <c r="H43" s="352"/>
      <c r="I43" s="352"/>
    </row>
    <row r="44" spans="7:9" ht="12.75">
      <c r="G44" s="352"/>
      <c r="H44" s="352"/>
      <c r="I44" s="352"/>
    </row>
    <row r="45" spans="7:9" ht="12.75">
      <c r="G45" s="352"/>
      <c r="H45" s="352"/>
      <c r="I45" s="352"/>
    </row>
    <row r="46" spans="7:9" ht="12.75">
      <c r="G46" s="352"/>
      <c r="H46" s="352"/>
      <c r="I46" s="352"/>
    </row>
    <row r="47" spans="7:9" ht="12.75">
      <c r="G47" s="352"/>
      <c r="H47" s="352"/>
      <c r="I47" s="352"/>
    </row>
    <row r="48" spans="7:9" ht="12.75">
      <c r="G48" s="352"/>
      <c r="H48" s="352"/>
      <c r="I48" s="352"/>
    </row>
    <row r="49" spans="7:9" ht="12.75">
      <c r="G49" s="352"/>
      <c r="H49" s="352"/>
      <c r="I49" s="352"/>
    </row>
    <row r="50" spans="7:9" ht="12.75">
      <c r="G50" s="352"/>
      <c r="H50" s="352"/>
      <c r="I50" s="352"/>
    </row>
    <row r="51" spans="7:9" ht="12.75">
      <c r="G51" s="352"/>
      <c r="H51" s="352"/>
      <c r="I51" s="352"/>
    </row>
    <row r="52" spans="7:9" ht="12.75">
      <c r="G52" s="352"/>
      <c r="H52" s="352"/>
      <c r="I52" s="352"/>
    </row>
    <row r="53" spans="7:9" ht="12.75">
      <c r="G53" s="352"/>
      <c r="H53" s="352"/>
      <c r="I53" s="352"/>
    </row>
    <row r="54" spans="7:9" ht="12.75">
      <c r="G54" s="352"/>
      <c r="H54" s="352"/>
      <c r="I54" s="352"/>
    </row>
    <row r="55" spans="7:9" ht="12.75">
      <c r="G55" s="352"/>
      <c r="H55" s="352"/>
      <c r="I55" s="352"/>
    </row>
    <row r="56" spans="7:9" ht="12.75">
      <c r="G56" s="352"/>
      <c r="H56" s="352"/>
      <c r="I56" s="352"/>
    </row>
    <row r="57" spans="7:9" ht="12.75">
      <c r="G57" s="352"/>
      <c r="H57" s="352"/>
      <c r="I57" s="352"/>
    </row>
    <row r="58" spans="7:9" ht="12.75">
      <c r="G58" s="352"/>
      <c r="H58" s="352"/>
      <c r="I58" s="352"/>
    </row>
    <row r="59" spans="7:9" ht="12.75">
      <c r="G59" s="352"/>
      <c r="H59" s="352"/>
      <c r="I59" s="352"/>
    </row>
    <row r="60" spans="7:9" ht="12.75">
      <c r="G60" s="352"/>
      <c r="H60" s="352"/>
      <c r="I60" s="352"/>
    </row>
    <row r="61" spans="7:9" ht="12.75">
      <c r="G61" s="352"/>
      <c r="H61" s="352"/>
      <c r="I61" s="352"/>
    </row>
  </sheetData>
  <sheetProtection/>
  <mergeCells count="97">
    <mergeCell ref="A2:R2"/>
    <mergeCell ref="A3:R3"/>
    <mergeCell ref="Q5:R5"/>
    <mergeCell ref="A6:F7"/>
    <mergeCell ref="G6:I6"/>
    <mergeCell ref="K6:P7"/>
    <mergeCell ref="Q6:R6"/>
    <mergeCell ref="G7:I7"/>
    <mergeCell ref="Q7:R7"/>
    <mergeCell ref="A9:A11"/>
    <mergeCell ref="G9:I9"/>
    <mergeCell ref="L9:P9"/>
    <mergeCell ref="Q9:R9"/>
    <mergeCell ref="G10:I10"/>
    <mergeCell ref="G11:I11"/>
    <mergeCell ref="L11:P11"/>
    <mergeCell ref="Q11:R11"/>
    <mergeCell ref="A12:A15"/>
    <mergeCell ref="G12:I12"/>
    <mergeCell ref="L12:P12"/>
    <mergeCell ref="Q12:R12"/>
    <mergeCell ref="G13:I13"/>
    <mergeCell ref="L13:P13"/>
    <mergeCell ref="Q13:R13"/>
    <mergeCell ref="G14:I14"/>
    <mergeCell ref="L14:P14"/>
    <mergeCell ref="Q14:R14"/>
    <mergeCell ref="G15:I15"/>
    <mergeCell ref="L15:P15"/>
    <mergeCell ref="Q15:R15"/>
    <mergeCell ref="A16:A19"/>
    <mergeCell ref="G16:I16"/>
    <mergeCell ref="L16:P16"/>
    <mergeCell ref="Q16:R16"/>
    <mergeCell ref="B17:F17"/>
    <mergeCell ref="G17:I17"/>
    <mergeCell ref="L17:P17"/>
    <mergeCell ref="G22:I22"/>
    <mergeCell ref="Q17:R17"/>
    <mergeCell ref="B18:F18"/>
    <mergeCell ref="G18:I18"/>
    <mergeCell ref="L18:P18"/>
    <mergeCell ref="Q18:R18"/>
    <mergeCell ref="B19:F19"/>
    <mergeCell ref="G19:I19"/>
    <mergeCell ref="L19:P19"/>
    <mergeCell ref="Q19:R19"/>
    <mergeCell ref="B25:F25"/>
    <mergeCell ref="A20:A22"/>
    <mergeCell ref="G20:I20"/>
    <mergeCell ref="L20:P20"/>
    <mergeCell ref="Q20:R20"/>
    <mergeCell ref="B21:F21"/>
    <mergeCell ref="G21:I21"/>
    <mergeCell ref="L21:P21"/>
    <mergeCell ref="Q21:R21"/>
    <mergeCell ref="B22:F22"/>
    <mergeCell ref="Q27:R27"/>
    <mergeCell ref="L22:P22"/>
    <mergeCell ref="Q22:R22"/>
    <mergeCell ref="A23:A25"/>
    <mergeCell ref="G23:I23"/>
    <mergeCell ref="L23:P23"/>
    <mergeCell ref="Q23:R23"/>
    <mergeCell ref="B24:F24"/>
    <mergeCell ref="G24:I24"/>
    <mergeCell ref="Q24:R24"/>
    <mergeCell ref="B30:F30"/>
    <mergeCell ref="G25:I25"/>
    <mergeCell ref="K25:K27"/>
    <mergeCell ref="L25:P25"/>
    <mergeCell ref="Q25:R25"/>
    <mergeCell ref="G26:I26"/>
    <mergeCell ref="L26:P26"/>
    <mergeCell ref="Q26:R26"/>
    <mergeCell ref="G27:I27"/>
    <mergeCell ref="L27:P27"/>
    <mergeCell ref="G33:I33"/>
    <mergeCell ref="A28:A30"/>
    <mergeCell ref="B28:F28"/>
    <mergeCell ref="G28:I28"/>
    <mergeCell ref="L28:P28"/>
    <mergeCell ref="Q28:R28"/>
    <mergeCell ref="B29:F29"/>
    <mergeCell ref="G29:I29"/>
    <mergeCell ref="L29:P29"/>
    <mergeCell ref="Q29:R29"/>
    <mergeCell ref="A34:F34"/>
    <mergeCell ref="G34:I34"/>
    <mergeCell ref="K34:P34"/>
    <mergeCell ref="Q34:R34"/>
    <mergeCell ref="G30:I30"/>
    <mergeCell ref="A31:A33"/>
    <mergeCell ref="G31:I31"/>
    <mergeCell ref="B32:F32"/>
    <mergeCell ref="G32:I32"/>
    <mergeCell ref="B33:F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&amp;C3. sz. melléklet
a 2/2010. (I.28.) Ök. rendelethez&amp;R
3. sz. melléklet</oddHeader>
    <oddFooter>&amp;L&amp;D&amp;C&amp;P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60"/>
  <sheetViews>
    <sheetView view="pageBreakPreview" zoomScaleSheetLayoutView="100" zoomScalePageLayoutView="0" workbookViewId="0" topLeftCell="A1">
      <selection activeCell="H390" sqref="H390"/>
    </sheetView>
  </sheetViews>
  <sheetFormatPr defaultColWidth="9.140625" defaultRowHeight="12.75"/>
  <cols>
    <col min="1" max="1" width="6.140625" style="303" customWidth="1"/>
    <col min="2" max="2" width="5.7109375" style="302" customWidth="1"/>
    <col min="3" max="3" width="6.57421875" style="302" customWidth="1"/>
    <col min="4" max="5" width="9.140625" style="302" customWidth="1"/>
    <col min="6" max="6" width="9.28125" style="302" customWidth="1"/>
    <col min="7" max="7" width="4.7109375" style="302" customWidth="1"/>
    <col min="8" max="8" width="6.8515625" style="302" customWidth="1"/>
    <col min="9" max="9" width="4.8515625" style="302" customWidth="1"/>
    <col min="10" max="10" width="2.7109375" style="303" customWidth="1"/>
    <col min="11" max="11" width="6.28125" style="303" customWidth="1"/>
    <col min="12" max="12" width="7.140625" style="304" customWidth="1"/>
    <col min="13" max="13" width="4.28125" style="304" customWidth="1"/>
    <col min="14" max="14" width="9.140625" style="304" customWidth="1"/>
    <col min="15" max="15" width="9.140625" style="305" customWidth="1"/>
    <col min="16" max="16" width="11.28125" style="304" customWidth="1"/>
    <col min="17" max="17" width="8.421875" style="302" customWidth="1"/>
    <col min="18" max="18" width="7.8515625" style="302" customWidth="1"/>
    <col min="19" max="16384" width="9.140625" style="302" customWidth="1"/>
  </cols>
  <sheetData>
    <row r="2" spans="1:18" ht="15">
      <c r="A2" s="725" t="s">
        <v>512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</row>
    <row r="3" spans="1:18" ht="16.5" thickBot="1">
      <c r="A3" s="726"/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</row>
    <row r="4" spans="1:18" s="307" customFormat="1" ht="12.75">
      <c r="A4" s="729" t="s">
        <v>322</v>
      </c>
      <c r="B4" s="730"/>
      <c r="C4" s="730"/>
      <c r="D4" s="730"/>
      <c r="E4" s="730"/>
      <c r="F4" s="731"/>
      <c r="G4" s="735" t="s">
        <v>323</v>
      </c>
      <c r="H4" s="736"/>
      <c r="I4" s="737"/>
      <c r="J4" s="306"/>
      <c r="K4" s="729" t="s">
        <v>324</v>
      </c>
      <c r="L4" s="730"/>
      <c r="M4" s="730"/>
      <c r="N4" s="730"/>
      <c r="O4" s="730"/>
      <c r="P4" s="731"/>
      <c r="Q4" s="735" t="s">
        <v>323</v>
      </c>
      <c r="R4" s="737"/>
    </row>
    <row r="5" spans="1:18" s="307" customFormat="1" ht="13.5" thickBot="1">
      <c r="A5" s="732"/>
      <c r="B5" s="733"/>
      <c r="C5" s="733"/>
      <c r="D5" s="733"/>
      <c r="E5" s="733"/>
      <c r="F5" s="734"/>
      <c r="G5" s="741" t="s">
        <v>325</v>
      </c>
      <c r="H5" s="742"/>
      <c r="I5" s="743"/>
      <c r="J5" s="306"/>
      <c r="K5" s="738"/>
      <c r="L5" s="739"/>
      <c r="M5" s="739"/>
      <c r="N5" s="739"/>
      <c r="O5" s="739"/>
      <c r="P5" s="740"/>
      <c r="Q5" s="741" t="s">
        <v>325</v>
      </c>
      <c r="R5" s="743"/>
    </row>
    <row r="6" spans="1:18" s="307" customFormat="1" ht="13.5" thickBot="1">
      <c r="A6" s="308"/>
      <c r="B6" s="309"/>
      <c r="C6" s="309"/>
      <c r="D6" s="309"/>
      <c r="E6" s="309"/>
      <c r="F6" s="309"/>
      <c r="G6" s="310"/>
      <c r="H6" s="310"/>
      <c r="I6" s="311"/>
      <c r="J6" s="310"/>
      <c r="K6" s="312"/>
      <c r="L6" s="313"/>
      <c r="M6" s="313"/>
      <c r="N6" s="313"/>
      <c r="O6" s="313"/>
      <c r="P6" s="313"/>
      <c r="Q6" s="314"/>
      <c r="R6" s="315"/>
    </row>
    <row r="7" spans="1:18" s="307" customFormat="1" ht="13.5" thickBot="1">
      <c r="A7" s="694" t="s">
        <v>326</v>
      </c>
      <c r="B7" s="316" t="s">
        <v>327</v>
      </c>
      <c r="C7" s="316"/>
      <c r="D7" s="317"/>
      <c r="E7" s="317"/>
      <c r="F7" s="318"/>
      <c r="G7" s="719">
        <f>G8+G9</f>
        <v>182</v>
      </c>
      <c r="H7" s="720"/>
      <c r="I7" s="721"/>
      <c r="J7" s="310"/>
      <c r="K7" s="319" t="s">
        <v>0</v>
      </c>
      <c r="L7" s="679" t="s">
        <v>4</v>
      </c>
      <c r="M7" s="679"/>
      <c r="N7" s="679"/>
      <c r="O7" s="679"/>
      <c r="P7" s="679"/>
      <c r="Q7" s="652">
        <f>'2. sz. melléklet'!H194</f>
        <v>2097</v>
      </c>
      <c r="R7" s="653"/>
    </row>
    <row r="8" spans="1:18" ht="13.5" thickBot="1">
      <c r="A8" s="695"/>
      <c r="B8" s="320" t="s">
        <v>328</v>
      </c>
      <c r="C8" s="320"/>
      <c r="D8" s="320"/>
      <c r="E8" s="320"/>
      <c r="F8" s="321"/>
      <c r="G8" s="700">
        <f>'1. sz. melléklet'!H144</f>
        <v>182</v>
      </c>
      <c r="H8" s="677"/>
      <c r="I8" s="678"/>
      <c r="K8" s="322"/>
      <c r="L8" s="323"/>
      <c r="M8" s="323"/>
      <c r="N8" s="323"/>
      <c r="O8" s="323"/>
      <c r="P8" s="323"/>
      <c r="Q8" s="324"/>
      <c r="R8" s="325"/>
    </row>
    <row r="9" spans="1:18" ht="13.5" thickBot="1">
      <c r="A9" s="696"/>
      <c r="B9" s="326" t="s">
        <v>329</v>
      </c>
      <c r="C9" s="326"/>
      <c r="D9" s="326"/>
      <c r="E9" s="326"/>
      <c r="F9" s="327"/>
      <c r="G9" s="683"/>
      <c r="H9" s="654"/>
      <c r="I9" s="655"/>
      <c r="K9" s="328" t="s">
        <v>78</v>
      </c>
      <c r="L9" s="687" t="s">
        <v>8</v>
      </c>
      <c r="M9" s="687"/>
      <c r="N9" s="687"/>
      <c r="O9" s="687"/>
      <c r="P9" s="687"/>
      <c r="Q9" s="723">
        <f>Q10+Q11+Q12+Q13</f>
        <v>0</v>
      </c>
      <c r="R9" s="724"/>
    </row>
    <row r="10" spans="1:18" ht="12.75">
      <c r="A10" s="694" t="s">
        <v>78</v>
      </c>
      <c r="B10" s="329" t="s">
        <v>114</v>
      </c>
      <c r="C10" s="330"/>
      <c r="D10" s="330"/>
      <c r="E10" s="330"/>
      <c r="F10" s="331"/>
      <c r="G10" s="659">
        <f>G11+G12+G13</f>
        <v>992</v>
      </c>
      <c r="H10" s="660"/>
      <c r="I10" s="661"/>
      <c r="K10" s="322"/>
      <c r="L10" s="690" t="s">
        <v>330</v>
      </c>
      <c r="M10" s="690"/>
      <c r="N10" s="690"/>
      <c r="O10" s="690"/>
      <c r="P10" s="690"/>
      <c r="Q10" s="663"/>
      <c r="R10" s="664"/>
    </row>
    <row r="11" spans="1:18" ht="12.75">
      <c r="A11" s="695"/>
      <c r="B11" s="332" t="s">
        <v>331</v>
      </c>
      <c r="C11" s="333"/>
      <c r="D11" s="333"/>
      <c r="E11" s="333"/>
      <c r="F11" s="334"/>
      <c r="G11" s="663"/>
      <c r="H11" s="663"/>
      <c r="I11" s="664"/>
      <c r="K11" s="322"/>
      <c r="L11" s="690" t="s">
        <v>332</v>
      </c>
      <c r="M11" s="690"/>
      <c r="N11" s="690"/>
      <c r="O11" s="690"/>
      <c r="P11" s="690"/>
      <c r="Q11" s="663"/>
      <c r="R11" s="664"/>
    </row>
    <row r="12" spans="1:18" ht="12.75">
      <c r="A12" s="695"/>
      <c r="B12" s="335" t="s">
        <v>333</v>
      </c>
      <c r="C12" s="333"/>
      <c r="D12" s="333"/>
      <c r="E12" s="333"/>
      <c r="F12" s="334"/>
      <c r="G12" s="663">
        <v>992</v>
      </c>
      <c r="H12" s="663"/>
      <c r="I12" s="664"/>
      <c r="K12" s="322"/>
      <c r="L12" s="690" t="s">
        <v>334</v>
      </c>
      <c r="M12" s="690"/>
      <c r="N12" s="690"/>
      <c r="O12" s="690"/>
      <c r="P12" s="690"/>
      <c r="Q12" s="663"/>
      <c r="R12" s="664"/>
    </row>
    <row r="13" spans="1:18" ht="13.5" thickBot="1">
      <c r="A13" s="696"/>
      <c r="B13" s="336" t="s">
        <v>335</v>
      </c>
      <c r="C13" s="337"/>
      <c r="D13" s="337"/>
      <c r="E13" s="337"/>
      <c r="F13" s="338"/>
      <c r="G13" s="692"/>
      <c r="H13" s="692"/>
      <c r="I13" s="693"/>
      <c r="K13" s="340"/>
      <c r="L13" s="691" t="s">
        <v>355</v>
      </c>
      <c r="M13" s="691"/>
      <c r="N13" s="691"/>
      <c r="O13" s="691"/>
      <c r="P13" s="691"/>
      <c r="Q13" s="692"/>
      <c r="R13" s="693"/>
    </row>
    <row r="14" spans="1:18" ht="13.5" thickBot="1">
      <c r="A14" s="694" t="s">
        <v>82</v>
      </c>
      <c r="B14" s="329" t="s">
        <v>337</v>
      </c>
      <c r="C14" s="329"/>
      <c r="D14" s="329"/>
      <c r="E14" s="329"/>
      <c r="F14" s="339"/>
      <c r="G14" s="659">
        <f>G15+G16+G17</f>
        <v>0</v>
      </c>
      <c r="H14" s="660"/>
      <c r="I14" s="661"/>
      <c r="K14" s="322"/>
      <c r="L14" s="353"/>
      <c r="M14" s="353"/>
      <c r="N14" s="353"/>
      <c r="O14" s="353"/>
      <c r="P14" s="353"/>
      <c r="Q14" s="324"/>
      <c r="R14" s="325"/>
    </row>
    <row r="15" spans="1:18" ht="13.5" thickBot="1">
      <c r="A15" s="695"/>
      <c r="B15" s="674" t="s">
        <v>339</v>
      </c>
      <c r="C15" s="675"/>
      <c r="D15" s="675"/>
      <c r="E15" s="675"/>
      <c r="F15" s="676"/>
      <c r="G15" s="700"/>
      <c r="H15" s="677"/>
      <c r="I15" s="678"/>
      <c r="K15" s="341" t="s">
        <v>82</v>
      </c>
      <c r="L15" s="712" t="s">
        <v>27</v>
      </c>
      <c r="M15" s="712"/>
      <c r="N15" s="712"/>
      <c r="O15" s="712"/>
      <c r="P15" s="712"/>
      <c r="Q15" s="713"/>
      <c r="R15" s="714"/>
    </row>
    <row r="16" spans="1:18" ht="13.5" thickBot="1">
      <c r="A16" s="695"/>
      <c r="B16" s="674" t="s">
        <v>340</v>
      </c>
      <c r="C16" s="675"/>
      <c r="D16" s="675"/>
      <c r="E16" s="675"/>
      <c r="F16" s="676"/>
      <c r="G16" s="700"/>
      <c r="H16" s="677"/>
      <c r="I16" s="678"/>
      <c r="K16" s="322"/>
      <c r="L16" s="353"/>
      <c r="M16" s="353"/>
      <c r="N16" s="353"/>
      <c r="O16" s="353"/>
      <c r="P16" s="353"/>
      <c r="Q16" s="324"/>
      <c r="R16" s="325"/>
    </row>
    <row r="17" spans="1:18" ht="13.5" thickBot="1">
      <c r="A17" s="696"/>
      <c r="B17" s="709" t="s">
        <v>341</v>
      </c>
      <c r="C17" s="710"/>
      <c r="D17" s="710"/>
      <c r="E17" s="710"/>
      <c r="F17" s="711"/>
      <c r="G17" s="683"/>
      <c r="H17" s="654"/>
      <c r="I17" s="655"/>
      <c r="K17" s="694" t="s">
        <v>84</v>
      </c>
      <c r="L17" s="687" t="s">
        <v>76</v>
      </c>
      <c r="M17" s="687"/>
      <c r="N17" s="687"/>
      <c r="O17" s="687"/>
      <c r="P17" s="687"/>
      <c r="Q17" s="688">
        <f>Q18+Q19</f>
        <v>0</v>
      </c>
      <c r="R17" s="689"/>
    </row>
    <row r="18" spans="1:18" ht="12.75">
      <c r="A18" s="656" t="s">
        <v>84</v>
      </c>
      <c r="B18" s="342" t="s">
        <v>214</v>
      </c>
      <c r="C18" s="330"/>
      <c r="D18" s="330"/>
      <c r="E18" s="330"/>
      <c r="F18" s="331"/>
      <c r="G18" s="659">
        <f>G19+G20</f>
        <v>200</v>
      </c>
      <c r="H18" s="660"/>
      <c r="I18" s="661"/>
      <c r="K18" s="695"/>
      <c r="L18" s="690" t="s">
        <v>344</v>
      </c>
      <c r="M18" s="690"/>
      <c r="N18" s="690"/>
      <c r="O18" s="690"/>
      <c r="P18" s="690"/>
      <c r="Q18" s="663"/>
      <c r="R18" s="664"/>
    </row>
    <row r="19" spans="1:18" ht="13.5" thickBot="1">
      <c r="A19" s="657"/>
      <c r="B19" s="674" t="s">
        <v>342</v>
      </c>
      <c r="C19" s="675"/>
      <c r="D19" s="675"/>
      <c r="E19" s="675"/>
      <c r="F19" s="676"/>
      <c r="G19" s="663">
        <f>'1. sz. melléklet'!H146</f>
        <v>200</v>
      </c>
      <c r="H19" s="663"/>
      <c r="I19" s="664"/>
      <c r="K19" s="696"/>
      <c r="L19" s="691" t="s">
        <v>346</v>
      </c>
      <c r="M19" s="691"/>
      <c r="N19" s="691"/>
      <c r="O19" s="691"/>
      <c r="P19" s="691"/>
      <c r="Q19" s="692"/>
      <c r="R19" s="693"/>
    </row>
    <row r="20" spans="1:18" ht="13.5" thickBot="1">
      <c r="A20" s="658"/>
      <c r="B20" s="704" t="s">
        <v>343</v>
      </c>
      <c r="C20" s="705"/>
      <c r="D20" s="705"/>
      <c r="E20" s="705"/>
      <c r="F20" s="706"/>
      <c r="G20" s="666"/>
      <c r="H20" s="666"/>
      <c r="I20" s="667"/>
      <c r="K20" s="322"/>
      <c r="L20" s="323"/>
      <c r="M20" s="323"/>
      <c r="N20" s="323"/>
      <c r="O20" s="323"/>
      <c r="P20" s="323"/>
      <c r="Q20" s="324"/>
      <c r="R20" s="325"/>
    </row>
    <row r="21" spans="1:18" ht="12.75">
      <c r="A21" s="694" t="s">
        <v>345</v>
      </c>
      <c r="B21" s="342" t="s">
        <v>208</v>
      </c>
      <c r="C21" s="330"/>
      <c r="D21" s="330"/>
      <c r="E21" s="330"/>
      <c r="F21" s="330"/>
      <c r="G21" s="659">
        <f>G22+G23</f>
        <v>19</v>
      </c>
      <c r="H21" s="660"/>
      <c r="I21" s="661"/>
      <c r="K21" s="694" t="s">
        <v>85</v>
      </c>
      <c r="L21" s="687" t="s">
        <v>47</v>
      </c>
      <c r="M21" s="687"/>
      <c r="N21" s="687"/>
      <c r="O21" s="687"/>
      <c r="P21" s="687"/>
      <c r="Q21" s="688">
        <f>Q22+Q23</f>
        <v>0</v>
      </c>
      <c r="R21" s="689"/>
    </row>
    <row r="22" spans="1:18" ht="12.75">
      <c r="A22" s="695"/>
      <c r="B22" s="697" t="s">
        <v>347</v>
      </c>
      <c r="C22" s="698"/>
      <c r="D22" s="698"/>
      <c r="E22" s="698"/>
      <c r="F22" s="699"/>
      <c r="G22" s="700">
        <f>'1. sz. melléklet'!H149</f>
        <v>19</v>
      </c>
      <c r="H22" s="677"/>
      <c r="I22" s="678"/>
      <c r="K22" s="695"/>
      <c r="L22" s="690" t="s">
        <v>344</v>
      </c>
      <c r="M22" s="690"/>
      <c r="N22" s="690"/>
      <c r="O22" s="690"/>
      <c r="P22" s="690"/>
      <c r="Q22" s="663"/>
      <c r="R22" s="664"/>
    </row>
    <row r="23" spans="1:18" ht="13.5" thickBot="1">
      <c r="A23" s="696"/>
      <c r="B23" s="701" t="s">
        <v>348</v>
      </c>
      <c r="C23" s="702"/>
      <c r="D23" s="702"/>
      <c r="E23" s="702"/>
      <c r="F23" s="703"/>
      <c r="G23" s="683"/>
      <c r="H23" s="654"/>
      <c r="I23" s="655"/>
      <c r="K23" s="696"/>
      <c r="L23" s="691" t="s">
        <v>346</v>
      </c>
      <c r="M23" s="691"/>
      <c r="N23" s="691"/>
      <c r="O23" s="691"/>
      <c r="P23" s="691"/>
      <c r="Q23" s="692"/>
      <c r="R23" s="693"/>
    </row>
    <row r="24" spans="1:18" ht="13.5" thickBot="1">
      <c r="A24" s="341" t="s">
        <v>87</v>
      </c>
      <c r="B24" s="354" t="s">
        <v>356</v>
      </c>
      <c r="C24" s="355"/>
      <c r="D24" s="355"/>
      <c r="E24" s="355"/>
      <c r="F24" s="355"/>
      <c r="G24" s="722"/>
      <c r="H24" s="652"/>
      <c r="I24" s="653"/>
      <c r="K24" s="322"/>
      <c r="L24" s="323"/>
      <c r="M24" s="323"/>
      <c r="N24" s="323"/>
      <c r="O24" s="323"/>
      <c r="P24" s="323"/>
      <c r="Q24" s="324"/>
      <c r="R24" s="325"/>
    </row>
    <row r="25" spans="1:18" ht="13.5" thickBot="1">
      <c r="A25" s="656" t="s">
        <v>96</v>
      </c>
      <c r="B25" s="668" t="s">
        <v>170</v>
      </c>
      <c r="C25" s="669"/>
      <c r="D25" s="669"/>
      <c r="E25" s="669"/>
      <c r="F25" s="670"/>
      <c r="G25" s="660">
        <f>G26+G27</f>
        <v>0</v>
      </c>
      <c r="H25" s="660"/>
      <c r="I25" s="661"/>
      <c r="K25" s="319" t="s">
        <v>87</v>
      </c>
      <c r="L25" s="679" t="s">
        <v>77</v>
      </c>
      <c r="M25" s="679"/>
      <c r="N25" s="679"/>
      <c r="O25" s="679"/>
      <c r="P25" s="679"/>
      <c r="Q25" s="652"/>
      <c r="R25" s="653"/>
    </row>
    <row r="26" spans="1:18" ht="12.75">
      <c r="A26" s="657"/>
      <c r="B26" s="674" t="s">
        <v>350</v>
      </c>
      <c r="C26" s="675"/>
      <c r="D26" s="675"/>
      <c r="E26" s="675"/>
      <c r="F26" s="676"/>
      <c r="G26" s="677"/>
      <c r="H26" s="677"/>
      <c r="I26" s="678"/>
      <c r="K26" s="322"/>
      <c r="L26" s="323"/>
      <c r="M26" s="323"/>
      <c r="N26" s="323"/>
      <c r="O26" s="323"/>
      <c r="P26" s="323"/>
      <c r="Q26" s="324"/>
      <c r="R26" s="325"/>
    </row>
    <row r="27" spans="1:18" ht="13.5" thickBot="1">
      <c r="A27" s="658"/>
      <c r="B27" s="680"/>
      <c r="C27" s="681"/>
      <c r="D27" s="681"/>
      <c r="E27" s="681"/>
      <c r="F27" s="682"/>
      <c r="G27" s="654"/>
      <c r="H27" s="654"/>
      <c r="I27" s="655"/>
      <c r="K27" s="322"/>
      <c r="L27" s="323"/>
      <c r="M27" s="323"/>
      <c r="N27" s="323"/>
      <c r="O27" s="323"/>
      <c r="P27" s="323"/>
      <c r="Q27" s="324"/>
      <c r="R27" s="325"/>
    </row>
    <row r="28" spans="1:18" ht="12.75">
      <c r="A28" s="656" t="s">
        <v>209</v>
      </c>
      <c r="B28" s="342" t="s">
        <v>128</v>
      </c>
      <c r="C28" s="330"/>
      <c r="D28" s="330"/>
      <c r="E28" s="330"/>
      <c r="F28" s="331"/>
      <c r="G28" s="659">
        <f>G29+G30</f>
        <v>104</v>
      </c>
      <c r="H28" s="660"/>
      <c r="I28" s="661"/>
      <c r="K28" s="322"/>
      <c r="L28" s="323"/>
      <c r="M28" s="323"/>
      <c r="N28" s="323"/>
      <c r="O28" s="323"/>
      <c r="P28" s="323"/>
      <c r="Q28" s="324"/>
      <c r="R28" s="325"/>
    </row>
    <row r="29" spans="1:18" ht="12.75">
      <c r="A29" s="657"/>
      <c r="B29" s="662" t="s">
        <v>351</v>
      </c>
      <c r="C29" s="662"/>
      <c r="D29" s="662"/>
      <c r="E29" s="662"/>
      <c r="F29" s="662"/>
      <c r="G29" s="663">
        <v>104</v>
      </c>
      <c r="H29" s="663"/>
      <c r="I29" s="664"/>
      <c r="K29" s="322"/>
      <c r="L29" s="323"/>
      <c r="M29" s="323"/>
      <c r="N29" s="323"/>
      <c r="O29" s="323"/>
      <c r="P29" s="323"/>
      <c r="Q29" s="324"/>
      <c r="R29" s="325"/>
    </row>
    <row r="30" spans="1:18" ht="13.5" thickBot="1">
      <c r="A30" s="658"/>
      <c r="B30" s="665" t="s">
        <v>352</v>
      </c>
      <c r="C30" s="665"/>
      <c r="D30" s="665"/>
      <c r="E30" s="665"/>
      <c r="F30" s="665"/>
      <c r="G30" s="666"/>
      <c r="H30" s="666"/>
      <c r="I30" s="667"/>
      <c r="K30" s="322"/>
      <c r="L30" s="323"/>
      <c r="M30" s="323"/>
      <c r="N30" s="323"/>
      <c r="O30" s="323"/>
      <c r="P30" s="323"/>
      <c r="Q30" s="324"/>
      <c r="R30" s="325"/>
    </row>
    <row r="31" spans="1:18" ht="13.5" thickBot="1">
      <c r="A31" s="341" t="s">
        <v>210</v>
      </c>
      <c r="B31" s="744" t="s">
        <v>211</v>
      </c>
      <c r="C31" s="679"/>
      <c r="D31" s="679"/>
      <c r="E31" s="679"/>
      <c r="F31" s="745"/>
      <c r="G31" s="722">
        <f>'1. sz. melléklet'!H154</f>
        <v>600</v>
      </c>
      <c r="H31" s="652"/>
      <c r="I31" s="653"/>
      <c r="K31" s="322"/>
      <c r="L31" s="323"/>
      <c r="M31" s="323"/>
      <c r="N31" s="323"/>
      <c r="O31" s="323"/>
      <c r="P31" s="323"/>
      <c r="Q31" s="324"/>
      <c r="R31" s="325"/>
    </row>
    <row r="32" spans="1:18" ht="13.5" thickBot="1">
      <c r="A32" s="345"/>
      <c r="B32" s="356"/>
      <c r="C32" s="356"/>
      <c r="D32" s="356"/>
      <c r="E32" s="356"/>
      <c r="F32" s="356"/>
      <c r="G32" s="357"/>
      <c r="H32" s="357"/>
      <c r="I32" s="358"/>
      <c r="K32" s="322"/>
      <c r="L32" s="323"/>
      <c r="M32" s="323"/>
      <c r="N32" s="323"/>
      <c r="O32" s="323"/>
      <c r="P32" s="323"/>
      <c r="Q32" s="324"/>
      <c r="R32" s="325"/>
    </row>
    <row r="33" spans="1:19" ht="13.5" thickBot="1">
      <c r="A33" s="648" t="s">
        <v>353</v>
      </c>
      <c r="B33" s="649"/>
      <c r="C33" s="649"/>
      <c r="D33" s="649"/>
      <c r="E33" s="649"/>
      <c r="F33" s="650"/>
      <c r="G33" s="651">
        <f>G7+G10+G14+G18+G21+G24+G25+G28+G31</f>
        <v>2097</v>
      </c>
      <c r="H33" s="652"/>
      <c r="I33" s="653"/>
      <c r="K33" s="648" t="s">
        <v>354</v>
      </c>
      <c r="L33" s="649"/>
      <c r="M33" s="649"/>
      <c r="N33" s="649"/>
      <c r="O33" s="649"/>
      <c r="P33" s="650"/>
      <c r="Q33" s="651">
        <f>Q7+Q9+Q15+Q17+Q21+Q25</f>
        <v>2097</v>
      </c>
      <c r="R33" s="653"/>
      <c r="S33" s="351"/>
    </row>
    <row r="34" spans="7:18" ht="12.75">
      <c r="G34" s="352"/>
      <c r="H34" s="352"/>
      <c r="I34" s="352"/>
      <c r="Q34" s="352"/>
      <c r="R34" s="352"/>
    </row>
    <row r="35" spans="7:9" ht="12.75">
      <c r="G35" s="352"/>
      <c r="H35" s="352"/>
      <c r="I35" s="352"/>
    </row>
    <row r="36" spans="7:9" ht="12.75">
      <c r="G36" s="352"/>
      <c r="H36" s="352"/>
      <c r="I36" s="352"/>
    </row>
    <row r="37" spans="7:9" ht="12.75">
      <c r="G37" s="352"/>
      <c r="H37" s="352"/>
      <c r="I37" s="352"/>
    </row>
    <row r="38" spans="7:9" ht="12.75">
      <c r="G38" s="352"/>
      <c r="H38" s="352"/>
      <c r="I38" s="352"/>
    </row>
    <row r="39" spans="7:9" ht="12.75">
      <c r="G39" s="352"/>
      <c r="H39" s="352"/>
      <c r="I39" s="352"/>
    </row>
    <row r="40" spans="7:9" ht="12.75">
      <c r="G40" s="352"/>
      <c r="H40" s="352"/>
      <c r="I40" s="352"/>
    </row>
    <row r="41" spans="7:9" ht="12.75">
      <c r="G41" s="352"/>
      <c r="H41" s="352"/>
      <c r="I41" s="352"/>
    </row>
    <row r="42" spans="7:9" ht="12.75">
      <c r="G42" s="352"/>
      <c r="H42" s="352"/>
      <c r="I42" s="352"/>
    </row>
    <row r="43" spans="7:9" ht="12.75">
      <c r="G43" s="352"/>
      <c r="H43" s="352"/>
      <c r="I43" s="352"/>
    </row>
    <row r="44" spans="7:9" ht="12.75">
      <c r="G44" s="352"/>
      <c r="H44" s="352"/>
      <c r="I44" s="352"/>
    </row>
    <row r="45" spans="7:9" ht="12.75">
      <c r="G45" s="352"/>
      <c r="H45" s="352"/>
      <c r="I45" s="352"/>
    </row>
    <row r="46" spans="7:9" ht="12.75">
      <c r="G46" s="352"/>
      <c r="H46" s="352"/>
      <c r="I46" s="352"/>
    </row>
    <row r="47" spans="7:9" ht="12.75">
      <c r="G47" s="352"/>
      <c r="H47" s="352"/>
      <c r="I47" s="352"/>
    </row>
    <row r="48" spans="7:9" ht="12.75">
      <c r="G48" s="352"/>
      <c r="H48" s="352"/>
      <c r="I48" s="352"/>
    </row>
    <row r="49" spans="7:9" ht="12.75">
      <c r="G49" s="352"/>
      <c r="H49" s="352"/>
      <c r="I49" s="352"/>
    </row>
    <row r="50" spans="7:9" ht="12.75">
      <c r="G50" s="352"/>
      <c r="H50" s="352"/>
      <c r="I50" s="352"/>
    </row>
    <row r="51" spans="7:9" ht="12.75">
      <c r="G51" s="352"/>
      <c r="H51" s="352"/>
      <c r="I51" s="352"/>
    </row>
    <row r="52" spans="7:9" ht="12.75">
      <c r="G52" s="352"/>
      <c r="H52" s="352"/>
      <c r="I52" s="352"/>
    </row>
    <row r="53" spans="7:9" ht="12.75">
      <c r="G53" s="352"/>
      <c r="H53" s="352"/>
      <c r="I53" s="352"/>
    </row>
    <row r="54" spans="7:9" ht="12.75">
      <c r="G54" s="352"/>
      <c r="H54" s="352"/>
      <c r="I54" s="352"/>
    </row>
    <row r="55" spans="7:9" ht="12.75">
      <c r="G55" s="352"/>
      <c r="H55" s="352"/>
      <c r="I55" s="352"/>
    </row>
    <row r="56" spans="7:9" ht="12.75">
      <c r="G56" s="352"/>
      <c r="H56" s="352"/>
      <c r="I56" s="352"/>
    </row>
    <row r="57" spans="7:9" ht="12.75">
      <c r="G57" s="352"/>
      <c r="H57" s="352"/>
      <c r="I57" s="352"/>
    </row>
    <row r="58" spans="7:9" ht="12.75">
      <c r="G58" s="352"/>
      <c r="H58" s="352"/>
      <c r="I58" s="352"/>
    </row>
    <row r="59" spans="7:9" ht="12.75">
      <c r="G59" s="352"/>
      <c r="H59" s="352"/>
      <c r="I59" s="352"/>
    </row>
    <row r="60" spans="7:9" ht="12.75">
      <c r="G60" s="352"/>
      <c r="H60" s="352"/>
      <c r="I60" s="352"/>
    </row>
  </sheetData>
  <sheetProtection/>
  <mergeCells count="87">
    <mergeCell ref="A2:R2"/>
    <mergeCell ref="A3:R3"/>
    <mergeCell ref="A4:F5"/>
    <mergeCell ref="G4:I4"/>
    <mergeCell ref="K4:P5"/>
    <mergeCell ref="Q4:R4"/>
    <mergeCell ref="G5:I5"/>
    <mergeCell ref="Q5:R5"/>
    <mergeCell ref="A7:A9"/>
    <mergeCell ref="G7:I7"/>
    <mergeCell ref="L7:P7"/>
    <mergeCell ref="Q7:R7"/>
    <mergeCell ref="G8:I8"/>
    <mergeCell ref="G9:I9"/>
    <mergeCell ref="L9:P9"/>
    <mergeCell ref="Q9:R9"/>
    <mergeCell ref="A10:A13"/>
    <mergeCell ref="G10:I10"/>
    <mergeCell ref="L10:P10"/>
    <mergeCell ref="Q10:R10"/>
    <mergeCell ref="G11:I11"/>
    <mergeCell ref="L11:P11"/>
    <mergeCell ref="Q11:R11"/>
    <mergeCell ref="G12:I12"/>
    <mergeCell ref="L12:P12"/>
    <mergeCell ref="Q12:R12"/>
    <mergeCell ref="G13:I13"/>
    <mergeCell ref="L13:P13"/>
    <mergeCell ref="Q13:R13"/>
    <mergeCell ref="A14:A17"/>
    <mergeCell ref="G14:I14"/>
    <mergeCell ref="B15:F15"/>
    <mergeCell ref="G15:I15"/>
    <mergeCell ref="L15:P15"/>
    <mergeCell ref="Q15:R15"/>
    <mergeCell ref="B16:F16"/>
    <mergeCell ref="G16:I16"/>
    <mergeCell ref="B17:F17"/>
    <mergeCell ref="G17:I17"/>
    <mergeCell ref="K17:K19"/>
    <mergeCell ref="L17:P17"/>
    <mergeCell ref="Q17:R17"/>
    <mergeCell ref="A18:A20"/>
    <mergeCell ref="G18:I18"/>
    <mergeCell ref="L18:P18"/>
    <mergeCell ref="Q18:R18"/>
    <mergeCell ref="B19:F19"/>
    <mergeCell ref="G19:I19"/>
    <mergeCell ref="L19:P19"/>
    <mergeCell ref="Q19:R19"/>
    <mergeCell ref="B20:F20"/>
    <mergeCell ref="G20:I20"/>
    <mergeCell ref="A21:A23"/>
    <mergeCell ref="G21:I21"/>
    <mergeCell ref="K21:K23"/>
    <mergeCell ref="L21:P21"/>
    <mergeCell ref="Q21:R21"/>
    <mergeCell ref="B22:F22"/>
    <mergeCell ref="G22:I22"/>
    <mergeCell ref="L22:P22"/>
    <mergeCell ref="Q22:R22"/>
    <mergeCell ref="B23:F23"/>
    <mergeCell ref="G23:I23"/>
    <mergeCell ref="L23:P23"/>
    <mergeCell ref="Q23:R23"/>
    <mergeCell ref="G24:I24"/>
    <mergeCell ref="A25:A27"/>
    <mergeCell ref="B25:F25"/>
    <mergeCell ref="G25:I25"/>
    <mergeCell ref="L25:P25"/>
    <mergeCell ref="Q25:R25"/>
    <mergeCell ref="B26:F26"/>
    <mergeCell ref="G26:I26"/>
    <mergeCell ref="B27:F27"/>
    <mergeCell ref="G27:I27"/>
    <mergeCell ref="A28:A30"/>
    <mergeCell ref="G28:I28"/>
    <mergeCell ref="B29:F29"/>
    <mergeCell ref="G29:I29"/>
    <mergeCell ref="B30:F30"/>
    <mergeCell ref="G30:I30"/>
    <mergeCell ref="B31:F31"/>
    <mergeCell ref="G31:I31"/>
    <mergeCell ref="A33:F33"/>
    <mergeCell ref="G33:I33"/>
    <mergeCell ref="K33:P33"/>
    <mergeCell ref="Q33:R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&amp;C4. sz. melléklet
a 2/2010. (I.28.) Ök. rendelethez&amp;R
4. sz. melléklet</oddHeader>
    <oddFooter>&amp;L&amp;D&amp;C&amp;P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60"/>
  <sheetViews>
    <sheetView view="pageBreakPreview" zoomScaleSheetLayoutView="100" zoomScalePageLayoutView="0" workbookViewId="0" topLeftCell="A1">
      <selection activeCell="H390" sqref="H390"/>
    </sheetView>
  </sheetViews>
  <sheetFormatPr defaultColWidth="9.140625" defaultRowHeight="12.75"/>
  <cols>
    <col min="1" max="1" width="6.140625" style="303" customWidth="1"/>
    <col min="2" max="2" width="5.7109375" style="302" customWidth="1"/>
    <col min="3" max="3" width="6.57421875" style="302" customWidth="1"/>
    <col min="4" max="5" width="9.140625" style="302" customWidth="1"/>
    <col min="6" max="6" width="9.28125" style="302" customWidth="1"/>
    <col min="7" max="7" width="4.7109375" style="302" customWidth="1"/>
    <col min="8" max="8" width="6.8515625" style="302" customWidth="1"/>
    <col min="9" max="9" width="4.8515625" style="302" customWidth="1"/>
    <col min="10" max="10" width="2.7109375" style="303" customWidth="1"/>
    <col min="11" max="11" width="6.28125" style="303" customWidth="1"/>
    <col min="12" max="12" width="7.140625" style="304" customWidth="1"/>
    <col min="13" max="13" width="4.28125" style="304" customWidth="1"/>
    <col min="14" max="14" width="9.140625" style="304" customWidth="1"/>
    <col min="15" max="15" width="9.140625" style="305" customWidth="1"/>
    <col min="16" max="16" width="11.28125" style="304" customWidth="1"/>
    <col min="17" max="17" width="8.421875" style="302" customWidth="1"/>
    <col min="18" max="18" width="7.8515625" style="302" customWidth="1"/>
    <col min="19" max="16384" width="9.140625" style="302" customWidth="1"/>
  </cols>
  <sheetData>
    <row r="2" spans="1:18" ht="15">
      <c r="A2" s="725" t="s">
        <v>511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</row>
    <row r="3" spans="1:18" ht="16.5" thickBot="1">
      <c r="A3" s="726"/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</row>
    <row r="4" spans="1:18" s="307" customFormat="1" ht="12.75">
      <c r="A4" s="729" t="s">
        <v>322</v>
      </c>
      <c r="B4" s="730"/>
      <c r="C4" s="730"/>
      <c r="D4" s="730"/>
      <c r="E4" s="730"/>
      <c r="F4" s="731"/>
      <c r="G4" s="735" t="s">
        <v>323</v>
      </c>
      <c r="H4" s="736"/>
      <c r="I4" s="737"/>
      <c r="J4" s="306"/>
      <c r="K4" s="729" t="s">
        <v>324</v>
      </c>
      <c r="L4" s="730"/>
      <c r="M4" s="730"/>
      <c r="N4" s="730"/>
      <c r="O4" s="730"/>
      <c r="P4" s="731"/>
      <c r="Q4" s="735" t="s">
        <v>323</v>
      </c>
      <c r="R4" s="737"/>
    </row>
    <row r="5" spans="1:18" s="307" customFormat="1" ht="13.5" thickBot="1">
      <c r="A5" s="732"/>
      <c r="B5" s="733"/>
      <c r="C5" s="733"/>
      <c r="D5" s="733"/>
      <c r="E5" s="733"/>
      <c r="F5" s="734"/>
      <c r="G5" s="741" t="s">
        <v>325</v>
      </c>
      <c r="H5" s="742"/>
      <c r="I5" s="743"/>
      <c r="J5" s="306"/>
      <c r="K5" s="738"/>
      <c r="L5" s="739"/>
      <c r="M5" s="739"/>
      <c r="N5" s="739"/>
      <c r="O5" s="739"/>
      <c r="P5" s="740"/>
      <c r="Q5" s="741" t="s">
        <v>325</v>
      </c>
      <c r="R5" s="743"/>
    </row>
    <row r="6" spans="1:18" s="307" customFormat="1" ht="13.5" thickBot="1">
      <c r="A6" s="308"/>
      <c r="B6" s="309"/>
      <c r="C6" s="309"/>
      <c r="D6" s="309"/>
      <c r="E6" s="309"/>
      <c r="F6" s="309"/>
      <c r="G6" s="310"/>
      <c r="H6" s="310"/>
      <c r="I6" s="311"/>
      <c r="J6" s="310"/>
      <c r="K6" s="312"/>
      <c r="L6" s="313"/>
      <c r="M6" s="313"/>
      <c r="N6" s="313"/>
      <c r="O6" s="313"/>
      <c r="P6" s="313"/>
      <c r="Q6" s="314"/>
      <c r="R6" s="315"/>
    </row>
    <row r="7" spans="1:18" s="307" customFormat="1" ht="13.5" thickBot="1">
      <c r="A7" s="694" t="s">
        <v>326</v>
      </c>
      <c r="B7" s="316" t="s">
        <v>327</v>
      </c>
      <c r="C7" s="316"/>
      <c r="D7" s="317"/>
      <c r="E7" s="317"/>
      <c r="F7" s="318"/>
      <c r="G7" s="719">
        <f>G8+G9</f>
        <v>20</v>
      </c>
      <c r="H7" s="720"/>
      <c r="I7" s="721"/>
      <c r="J7" s="310"/>
      <c r="K7" s="319" t="s">
        <v>0</v>
      </c>
      <c r="L7" s="679" t="s">
        <v>4</v>
      </c>
      <c r="M7" s="679"/>
      <c r="N7" s="679"/>
      <c r="O7" s="679"/>
      <c r="P7" s="679"/>
      <c r="Q7" s="651">
        <f>'2. sz. melléklet'!H207</f>
        <v>1361</v>
      </c>
      <c r="R7" s="653"/>
    </row>
    <row r="8" spans="1:18" ht="13.5" thickBot="1">
      <c r="A8" s="695"/>
      <c r="B8" s="320" t="s">
        <v>328</v>
      </c>
      <c r="C8" s="320"/>
      <c r="D8" s="320"/>
      <c r="E8" s="320"/>
      <c r="F8" s="321"/>
      <c r="G8" s="700">
        <f>'1. sz. melléklet'!H158</f>
        <v>20</v>
      </c>
      <c r="H8" s="677"/>
      <c r="I8" s="678"/>
      <c r="K8" s="322"/>
      <c r="L8" s="323"/>
      <c r="M8" s="323"/>
      <c r="N8" s="323"/>
      <c r="O8" s="323"/>
      <c r="P8" s="323"/>
      <c r="Q8" s="324"/>
      <c r="R8" s="325"/>
    </row>
    <row r="9" spans="1:18" ht="13.5" thickBot="1">
      <c r="A9" s="696"/>
      <c r="B9" s="326" t="s">
        <v>329</v>
      </c>
      <c r="C9" s="326"/>
      <c r="D9" s="326"/>
      <c r="E9" s="326"/>
      <c r="F9" s="327"/>
      <c r="G9" s="683"/>
      <c r="H9" s="654"/>
      <c r="I9" s="655"/>
      <c r="K9" s="328" t="s">
        <v>78</v>
      </c>
      <c r="L9" s="687" t="s">
        <v>8</v>
      </c>
      <c r="M9" s="687"/>
      <c r="N9" s="687"/>
      <c r="O9" s="687"/>
      <c r="P9" s="687"/>
      <c r="Q9" s="723">
        <f>Q10+Q11+Q12+Q13</f>
        <v>0</v>
      </c>
      <c r="R9" s="724"/>
    </row>
    <row r="10" spans="1:18" ht="12.75">
      <c r="A10" s="694" t="s">
        <v>78</v>
      </c>
      <c r="B10" s="329" t="s">
        <v>114</v>
      </c>
      <c r="C10" s="330"/>
      <c r="D10" s="330"/>
      <c r="E10" s="330"/>
      <c r="F10" s="331"/>
      <c r="G10" s="659">
        <f>G11+G12+G13</f>
        <v>803</v>
      </c>
      <c r="H10" s="660"/>
      <c r="I10" s="661"/>
      <c r="K10" s="322"/>
      <c r="L10" s="690" t="s">
        <v>330</v>
      </c>
      <c r="M10" s="690"/>
      <c r="N10" s="690"/>
      <c r="O10" s="690"/>
      <c r="P10" s="690"/>
      <c r="Q10" s="663"/>
      <c r="R10" s="664"/>
    </row>
    <row r="11" spans="1:18" ht="12.75">
      <c r="A11" s="695"/>
      <c r="B11" s="332" t="s">
        <v>331</v>
      </c>
      <c r="C11" s="333"/>
      <c r="D11" s="333"/>
      <c r="E11" s="333"/>
      <c r="F11" s="334"/>
      <c r="G11" s="663"/>
      <c r="H11" s="663"/>
      <c r="I11" s="664"/>
      <c r="K11" s="322"/>
      <c r="L11" s="690" t="s">
        <v>332</v>
      </c>
      <c r="M11" s="690"/>
      <c r="N11" s="690"/>
      <c r="O11" s="690"/>
      <c r="P11" s="690"/>
      <c r="Q11" s="663"/>
      <c r="R11" s="664"/>
    </row>
    <row r="12" spans="1:18" ht="12.75">
      <c r="A12" s="695"/>
      <c r="B12" s="335" t="s">
        <v>333</v>
      </c>
      <c r="C12" s="333"/>
      <c r="D12" s="333"/>
      <c r="E12" s="333"/>
      <c r="F12" s="334"/>
      <c r="G12" s="663">
        <v>803</v>
      </c>
      <c r="H12" s="663"/>
      <c r="I12" s="664"/>
      <c r="K12" s="322"/>
      <c r="L12" s="690" t="s">
        <v>334</v>
      </c>
      <c r="M12" s="690"/>
      <c r="N12" s="690"/>
      <c r="O12" s="690"/>
      <c r="P12" s="690"/>
      <c r="Q12" s="663"/>
      <c r="R12" s="664"/>
    </row>
    <row r="13" spans="1:18" ht="13.5" thickBot="1">
      <c r="A13" s="696"/>
      <c r="B13" s="336" t="s">
        <v>335</v>
      </c>
      <c r="C13" s="337"/>
      <c r="D13" s="337"/>
      <c r="E13" s="337"/>
      <c r="F13" s="338"/>
      <c r="G13" s="692"/>
      <c r="H13" s="692"/>
      <c r="I13" s="693"/>
      <c r="K13" s="340"/>
      <c r="L13" s="691" t="s">
        <v>355</v>
      </c>
      <c r="M13" s="691"/>
      <c r="N13" s="691"/>
      <c r="O13" s="691"/>
      <c r="P13" s="691"/>
      <c r="Q13" s="692"/>
      <c r="R13" s="693"/>
    </row>
    <row r="14" spans="1:18" ht="13.5" thickBot="1">
      <c r="A14" s="694" t="s">
        <v>82</v>
      </c>
      <c r="B14" s="329" t="s">
        <v>337</v>
      </c>
      <c r="C14" s="329"/>
      <c r="D14" s="329"/>
      <c r="E14" s="329"/>
      <c r="F14" s="339"/>
      <c r="G14" s="659">
        <f>G15+G16+G17</f>
        <v>0</v>
      </c>
      <c r="H14" s="660"/>
      <c r="I14" s="661"/>
      <c r="K14" s="322"/>
      <c r="L14" s="353"/>
      <c r="M14" s="353"/>
      <c r="N14" s="353"/>
      <c r="O14" s="353"/>
      <c r="P14" s="353"/>
      <c r="Q14" s="324"/>
      <c r="R14" s="325"/>
    </row>
    <row r="15" spans="1:18" ht="13.5" thickBot="1">
      <c r="A15" s="695"/>
      <c r="B15" s="674" t="s">
        <v>339</v>
      </c>
      <c r="C15" s="675"/>
      <c r="D15" s="675"/>
      <c r="E15" s="675"/>
      <c r="F15" s="676"/>
      <c r="G15" s="700"/>
      <c r="H15" s="677"/>
      <c r="I15" s="678"/>
      <c r="K15" s="341" t="s">
        <v>82</v>
      </c>
      <c r="L15" s="712" t="s">
        <v>27</v>
      </c>
      <c r="M15" s="712"/>
      <c r="N15" s="712"/>
      <c r="O15" s="712"/>
      <c r="P15" s="712"/>
      <c r="Q15" s="713"/>
      <c r="R15" s="714"/>
    </row>
    <row r="16" spans="1:18" ht="13.5" thickBot="1">
      <c r="A16" s="695"/>
      <c r="B16" s="674" t="s">
        <v>340</v>
      </c>
      <c r="C16" s="675"/>
      <c r="D16" s="675"/>
      <c r="E16" s="675"/>
      <c r="F16" s="676"/>
      <c r="G16" s="700"/>
      <c r="H16" s="677"/>
      <c r="I16" s="678"/>
      <c r="K16" s="322"/>
      <c r="L16" s="353"/>
      <c r="M16" s="353"/>
      <c r="N16" s="353"/>
      <c r="O16" s="353"/>
      <c r="P16" s="353"/>
      <c r="Q16" s="324"/>
      <c r="R16" s="325"/>
    </row>
    <row r="17" spans="1:18" ht="13.5" thickBot="1">
      <c r="A17" s="696"/>
      <c r="B17" s="709" t="s">
        <v>341</v>
      </c>
      <c r="C17" s="710"/>
      <c r="D17" s="710"/>
      <c r="E17" s="710"/>
      <c r="F17" s="711"/>
      <c r="G17" s="683"/>
      <c r="H17" s="654"/>
      <c r="I17" s="655"/>
      <c r="K17" s="694" t="s">
        <v>84</v>
      </c>
      <c r="L17" s="687" t="s">
        <v>76</v>
      </c>
      <c r="M17" s="687"/>
      <c r="N17" s="687"/>
      <c r="O17" s="687"/>
      <c r="P17" s="687"/>
      <c r="Q17" s="688">
        <f>Q18+Q19</f>
        <v>0</v>
      </c>
      <c r="R17" s="689"/>
    </row>
    <row r="18" spans="1:18" ht="12.75">
      <c r="A18" s="656" t="s">
        <v>84</v>
      </c>
      <c r="B18" s="342" t="s">
        <v>214</v>
      </c>
      <c r="C18" s="330"/>
      <c r="D18" s="330"/>
      <c r="E18" s="330"/>
      <c r="F18" s="331"/>
      <c r="G18" s="659">
        <f>G19+G20</f>
        <v>0</v>
      </c>
      <c r="H18" s="660"/>
      <c r="I18" s="661"/>
      <c r="K18" s="695"/>
      <c r="L18" s="690" t="s">
        <v>344</v>
      </c>
      <c r="M18" s="690"/>
      <c r="N18" s="690"/>
      <c r="O18" s="690"/>
      <c r="P18" s="690"/>
      <c r="Q18" s="663"/>
      <c r="R18" s="664"/>
    </row>
    <row r="19" spans="1:18" ht="13.5" thickBot="1">
      <c r="A19" s="657"/>
      <c r="B19" s="674" t="s">
        <v>342</v>
      </c>
      <c r="C19" s="675"/>
      <c r="D19" s="675"/>
      <c r="E19" s="675"/>
      <c r="F19" s="676"/>
      <c r="G19" s="663"/>
      <c r="H19" s="663"/>
      <c r="I19" s="664"/>
      <c r="K19" s="696"/>
      <c r="L19" s="691" t="s">
        <v>346</v>
      </c>
      <c r="M19" s="691"/>
      <c r="N19" s="691"/>
      <c r="O19" s="691"/>
      <c r="P19" s="691"/>
      <c r="Q19" s="692"/>
      <c r="R19" s="693"/>
    </row>
    <row r="20" spans="1:18" ht="13.5" thickBot="1">
      <c r="A20" s="658"/>
      <c r="B20" s="704" t="s">
        <v>343</v>
      </c>
      <c r="C20" s="705"/>
      <c r="D20" s="705"/>
      <c r="E20" s="705"/>
      <c r="F20" s="706"/>
      <c r="G20" s="666"/>
      <c r="H20" s="666"/>
      <c r="I20" s="667"/>
      <c r="K20" s="322"/>
      <c r="L20" s="323"/>
      <c r="M20" s="323"/>
      <c r="N20" s="323"/>
      <c r="O20" s="323"/>
      <c r="P20" s="323"/>
      <c r="Q20" s="324"/>
      <c r="R20" s="325"/>
    </row>
    <row r="21" spans="1:18" ht="12.75">
      <c r="A21" s="694" t="s">
        <v>345</v>
      </c>
      <c r="B21" s="342" t="s">
        <v>208</v>
      </c>
      <c r="C21" s="330"/>
      <c r="D21" s="330"/>
      <c r="E21" s="330"/>
      <c r="F21" s="330"/>
      <c r="G21" s="659">
        <f>G22+G23</f>
        <v>0</v>
      </c>
      <c r="H21" s="660"/>
      <c r="I21" s="661"/>
      <c r="K21" s="694" t="s">
        <v>85</v>
      </c>
      <c r="L21" s="687" t="s">
        <v>47</v>
      </c>
      <c r="M21" s="687"/>
      <c r="N21" s="687"/>
      <c r="O21" s="687"/>
      <c r="P21" s="687"/>
      <c r="Q21" s="688">
        <f>Q22+Q23</f>
        <v>0</v>
      </c>
      <c r="R21" s="689"/>
    </row>
    <row r="22" spans="1:18" ht="12.75">
      <c r="A22" s="695"/>
      <c r="B22" s="697" t="s">
        <v>347</v>
      </c>
      <c r="C22" s="698"/>
      <c r="D22" s="698"/>
      <c r="E22" s="698"/>
      <c r="F22" s="699"/>
      <c r="G22" s="700"/>
      <c r="H22" s="677"/>
      <c r="I22" s="678"/>
      <c r="K22" s="695"/>
      <c r="L22" s="690" t="s">
        <v>344</v>
      </c>
      <c r="M22" s="690"/>
      <c r="N22" s="690"/>
      <c r="O22" s="690"/>
      <c r="P22" s="690"/>
      <c r="Q22" s="663"/>
      <c r="R22" s="664"/>
    </row>
    <row r="23" spans="1:18" ht="13.5" thickBot="1">
      <c r="A23" s="696"/>
      <c r="B23" s="701" t="s">
        <v>348</v>
      </c>
      <c r="C23" s="702"/>
      <c r="D23" s="702"/>
      <c r="E23" s="702"/>
      <c r="F23" s="703"/>
      <c r="G23" s="683"/>
      <c r="H23" s="654"/>
      <c r="I23" s="655"/>
      <c r="K23" s="696"/>
      <c r="L23" s="691" t="s">
        <v>346</v>
      </c>
      <c r="M23" s="691"/>
      <c r="N23" s="691"/>
      <c r="O23" s="691"/>
      <c r="P23" s="691"/>
      <c r="Q23" s="692"/>
      <c r="R23" s="693"/>
    </row>
    <row r="24" spans="1:18" ht="13.5" thickBot="1">
      <c r="A24" s="341" t="s">
        <v>87</v>
      </c>
      <c r="B24" s="354" t="s">
        <v>356</v>
      </c>
      <c r="C24" s="355"/>
      <c r="D24" s="355"/>
      <c r="E24" s="355"/>
      <c r="F24" s="355"/>
      <c r="G24" s="722"/>
      <c r="H24" s="652"/>
      <c r="I24" s="653"/>
      <c r="K24" s="322"/>
      <c r="L24" s="323"/>
      <c r="M24" s="323"/>
      <c r="N24" s="323"/>
      <c r="O24" s="323"/>
      <c r="P24" s="323"/>
      <c r="Q24" s="324"/>
      <c r="R24" s="325"/>
    </row>
    <row r="25" spans="1:18" ht="13.5" thickBot="1">
      <c r="A25" s="656" t="s">
        <v>96</v>
      </c>
      <c r="B25" s="668" t="s">
        <v>170</v>
      </c>
      <c r="C25" s="669"/>
      <c r="D25" s="669"/>
      <c r="E25" s="669"/>
      <c r="F25" s="670"/>
      <c r="G25" s="660">
        <f>G26+G27</f>
        <v>0</v>
      </c>
      <c r="H25" s="660"/>
      <c r="I25" s="661"/>
      <c r="K25" s="319" t="s">
        <v>87</v>
      </c>
      <c r="L25" s="679" t="s">
        <v>77</v>
      </c>
      <c r="M25" s="679"/>
      <c r="N25" s="679"/>
      <c r="O25" s="679"/>
      <c r="P25" s="679"/>
      <c r="Q25" s="652"/>
      <c r="R25" s="653"/>
    </row>
    <row r="26" spans="1:18" ht="12.75">
      <c r="A26" s="657"/>
      <c r="B26" s="674" t="s">
        <v>350</v>
      </c>
      <c r="C26" s="675"/>
      <c r="D26" s="675"/>
      <c r="E26" s="675"/>
      <c r="F26" s="676"/>
      <c r="G26" s="677"/>
      <c r="H26" s="677"/>
      <c r="I26" s="678"/>
      <c r="K26" s="322"/>
      <c r="L26" s="323"/>
      <c r="M26" s="323"/>
      <c r="N26" s="323"/>
      <c r="O26" s="323"/>
      <c r="P26" s="323"/>
      <c r="Q26" s="324"/>
      <c r="R26" s="325"/>
    </row>
    <row r="27" spans="1:18" ht="13.5" thickBot="1">
      <c r="A27" s="658"/>
      <c r="B27" s="680"/>
      <c r="C27" s="681"/>
      <c r="D27" s="681"/>
      <c r="E27" s="681"/>
      <c r="F27" s="682"/>
      <c r="G27" s="654"/>
      <c r="H27" s="654"/>
      <c r="I27" s="655"/>
      <c r="K27" s="322"/>
      <c r="L27" s="323"/>
      <c r="M27" s="323"/>
      <c r="N27" s="323"/>
      <c r="O27" s="323"/>
      <c r="P27" s="323"/>
      <c r="Q27" s="324"/>
      <c r="R27" s="325"/>
    </row>
    <row r="28" spans="1:18" ht="12.75">
      <c r="A28" s="656" t="s">
        <v>209</v>
      </c>
      <c r="B28" s="342" t="s">
        <v>128</v>
      </c>
      <c r="C28" s="330"/>
      <c r="D28" s="330"/>
      <c r="E28" s="330"/>
      <c r="F28" s="331"/>
      <c r="G28" s="659">
        <f>G29+G30</f>
        <v>338</v>
      </c>
      <c r="H28" s="660"/>
      <c r="I28" s="661"/>
      <c r="K28" s="322"/>
      <c r="L28" s="323"/>
      <c r="M28" s="323"/>
      <c r="N28" s="323"/>
      <c r="O28" s="323"/>
      <c r="P28" s="323"/>
      <c r="Q28" s="324"/>
      <c r="R28" s="325"/>
    </row>
    <row r="29" spans="1:18" ht="12.75">
      <c r="A29" s="657"/>
      <c r="B29" s="662" t="s">
        <v>351</v>
      </c>
      <c r="C29" s="662"/>
      <c r="D29" s="662"/>
      <c r="E29" s="662"/>
      <c r="F29" s="662"/>
      <c r="G29" s="663">
        <f>'1. sz. melléklet'!H164</f>
        <v>338</v>
      </c>
      <c r="H29" s="663"/>
      <c r="I29" s="664"/>
      <c r="K29" s="322"/>
      <c r="L29" s="323"/>
      <c r="M29" s="323"/>
      <c r="N29" s="323"/>
      <c r="O29" s="323"/>
      <c r="P29" s="323"/>
      <c r="Q29" s="324"/>
      <c r="R29" s="325"/>
    </row>
    <row r="30" spans="1:18" ht="13.5" thickBot="1">
      <c r="A30" s="658"/>
      <c r="B30" s="665" t="s">
        <v>352</v>
      </c>
      <c r="C30" s="665"/>
      <c r="D30" s="665"/>
      <c r="E30" s="665"/>
      <c r="F30" s="665"/>
      <c r="G30" s="666"/>
      <c r="H30" s="666"/>
      <c r="I30" s="667"/>
      <c r="K30" s="322"/>
      <c r="L30" s="323"/>
      <c r="M30" s="323"/>
      <c r="N30" s="323"/>
      <c r="O30" s="323"/>
      <c r="P30" s="323"/>
      <c r="Q30" s="324"/>
      <c r="R30" s="325"/>
    </row>
    <row r="31" spans="1:18" ht="13.5" thickBot="1">
      <c r="A31" s="341" t="s">
        <v>210</v>
      </c>
      <c r="B31" s="744" t="s">
        <v>211</v>
      </c>
      <c r="C31" s="679"/>
      <c r="D31" s="679"/>
      <c r="E31" s="679"/>
      <c r="F31" s="745"/>
      <c r="G31" s="722">
        <f>'1. sz. melléklet'!H166</f>
        <v>200</v>
      </c>
      <c r="H31" s="652"/>
      <c r="I31" s="653"/>
      <c r="K31" s="322"/>
      <c r="L31" s="323"/>
      <c r="M31" s="323"/>
      <c r="N31" s="323"/>
      <c r="O31" s="323"/>
      <c r="P31" s="323"/>
      <c r="Q31" s="324"/>
      <c r="R31" s="325"/>
    </row>
    <row r="32" spans="1:18" ht="13.5" thickBot="1">
      <c r="A32" s="345"/>
      <c r="B32" s="356"/>
      <c r="C32" s="356"/>
      <c r="D32" s="356"/>
      <c r="E32" s="356"/>
      <c r="F32" s="356"/>
      <c r="G32" s="357"/>
      <c r="H32" s="357"/>
      <c r="I32" s="358"/>
      <c r="K32" s="322"/>
      <c r="L32" s="323"/>
      <c r="M32" s="323"/>
      <c r="N32" s="323"/>
      <c r="O32" s="323"/>
      <c r="P32" s="323"/>
      <c r="Q32" s="324"/>
      <c r="R32" s="325"/>
    </row>
    <row r="33" spans="1:19" ht="13.5" thickBot="1">
      <c r="A33" s="648" t="s">
        <v>353</v>
      </c>
      <c r="B33" s="649"/>
      <c r="C33" s="649"/>
      <c r="D33" s="649"/>
      <c r="E33" s="649"/>
      <c r="F33" s="650"/>
      <c r="G33" s="651">
        <f>G7+G10+G14+G18+G21+G24+G25+G28+G31</f>
        <v>1361</v>
      </c>
      <c r="H33" s="652"/>
      <c r="I33" s="653"/>
      <c r="K33" s="648" t="s">
        <v>354</v>
      </c>
      <c r="L33" s="649"/>
      <c r="M33" s="649"/>
      <c r="N33" s="649"/>
      <c r="O33" s="649"/>
      <c r="P33" s="650"/>
      <c r="Q33" s="651">
        <f>Q7+Q9+Q15+Q17+Q21+Q25</f>
        <v>1361</v>
      </c>
      <c r="R33" s="653"/>
      <c r="S33" s="351"/>
    </row>
    <row r="34" spans="7:18" ht="12.75">
      <c r="G34" s="352"/>
      <c r="H34" s="352"/>
      <c r="I34" s="352"/>
      <c r="Q34" s="352"/>
      <c r="R34" s="352"/>
    </row>
    <row r="35" spans="7:9" ht="12.75">
      <c r="G35" s="352"/>
      <c r="H35" s="352"/>
      <c r="I35" s="352"/>
    </row>
    <row r="36" spans="7:9" ht="12.75">
      <c r="G36" s="352"/>
      <c r="H36" s="352"/>
      <c r="I36" s="352"/>
    </row>
    <row r="37" spans="7:9" ht="12.75">
      <c r="G37" s="352"/>
      <c r="H37" s="352"/>
      <c r="I37" s="352"/>
    </row>
    <row r="38" spans="7:9" ht="12.75">
      <c r="G38" s="352"/>
      <c r="H38" s="352"/>
      <c r="I38" s="352"/>
    </row>
    <row r="39" spans="7:9" ht="12.75">
      <c r="G39" s="352"/>
      <c r="H39" s="352"/>
      <c r="I39" s="352"/>
    </row>
    <row r="40" spans="7:9" ht="12.75">
      <c r="G40" s="352"/>
      <c r="H40" s="352"/>
      <c r="I40" s="352"/>
    </row>
    <row r="41" spans="7:9" ht="12.75">
      <c r="G41" s="352"/>
      <c r="H41" s="352"/>
      <c r="I41" s="352"/>
    </row>
    <row r="42" spans="7:9" ht="12.75">
      <c r="G42" s="352"/>
      <c r="H42" s="352"/>
      <c r="I42" s="352"/>
    </row>
    <row r="43" spans="7:9" ht="12.75">
      <c r="G43" s="352"/>
      <c r="H43" s="352"/>
      <c r="I43" s="352"/>
    </row>
    <row r="44" spans="7:9" ht="12.75">
      <c r="G44" s="352"/>
      <c r="H44" s="352"/>
      <c r="I44" s="352"/>
    </row>
    <row r="45" spans="7:9" ht="12.75">
      <c r="G45" s="352"/>
      <c r="H45" s="352"/>
      <c r="I45" s="352"/>
    </row>
    <row r="46" spans="7:9" ht="12.75">
      <c r="G46" s="352"/>
      <c r="H46" s="352"/>
      <c r="I46" s="352"/>
    </row>
    <row r="47" spans="7:9" ht="12.75">
      <c r="G47" s="352"/>
      <c r="H47" s="352"/>
      <c r="I47" s="352"/>
    </row>
    <row r="48" spans="7:9" ht="12.75">
      <c r="G48" s="352"/>
      <c r="H48" s="352"/>
      <c r="I48" s="352"/>
    </row>
    <row r="49" spans="7:9" ht="12.75">
      <c r="G49" s="352"/>
      <c r="H49" s="352"/>
      <c r="I49" s="352"/>
    </row>
    <row r="50" spans="7:9" ht="12.75">
      <c r="G50" s="352"/>
      <c r="H50" s="352"/>
      <c r="I50" s="352"/>
    </row>
    <row r="51" spans="7:9" ht="12.75">
      <c r="G51" s="352"/>
      <c r="H51" s="352"/>
      <c r="I51" s="352"/>
    </row>
    <row r="52" spans="7:9" ht="12.75">
      <c r="G52" s="352"/>
      <c r="H52" s="352"/>
      <c r="I52" s="352"/>
    </row>
    <row r="53" spans="7:9" ht="12.75">
      <c r="G53" s="352"/>
      <c r="H53" s="352"/>
      <c r="I53" s="352"/>
    </row>
    <row r="54" spans="7:9" ht="12.75">
      <c r="G54" s="352"/>
      <c r="H54" s="352"/>
      <c r="I54" s="352"/>
    </row>
    <row r="55" spans="7:9" ht="12.75">
      <c r="G55" s="352"/>
      <c r="H55" s="352"/>
      <c r="I55" s="352"/>
    </row>
    <row r="56" spans="7:9" ht="12.75">
      <c r="G56" s="352"/>
      <c r="H56" s="352"/>
      <c r="I56" s="352"/>
    </row>
    <row r="57" spans="7:9" ht="12.75">
      <c r="G57" s="352"/>
      <c r="H57" s="352"/>
      <c r="I57" s="352"/>
    </row>
    <row r="58" spans="7:9" ht="12.75">
      <c r="G58" s="352"/>
      <c r="H58" s="352"/>
      <c r="I58" s="352"/>
    </row>
    <row r="59" spans="7:9" ht="12.75">
      <c r="G59" s="352"/>
      <c r="H59" s="352"/>
      <c r="I59" s="352"/>
    </row>
    <row r="60" spans="7:9" ht="12.75">
      <c r="G60" s="352"/>
      <c r="H60" s="352"/>
      <c r="I60" s="352"/>
    </row>
  </sheetData>
  <sheetProtection/>
  <mergeCells count="87">
    <mergeCell ref="A2:R2"/>
    <mergeCell ref="A3:R3"/>
    <mergeCell ref="A4:F5"/>
    <mergeCell ref="G4:I4"/>
    <mergeCell ref="K4:P5"/>
    <mergeCell ref="Q4:R4"/>
    <mergeCell ref="G5:I5"/>
    <mergeCell ref="Q5:R5"/>
    <mergeCell ref="A7:A9"/>
    <mergeCell ref="G7:I7"/>
    <mergeCell ref="L7:P7"/>
    <mergeCell ref="Q7:R7"/>
    <mergeCell ref="G8:I8"/>
    <mergeCell ref="G9:I9"/>
    <mergeCell ref="L9:P9"/>
    <mergeCell ref="Q9:R9"/>
    <mergeCell ref="A10:A13"/>
    <mergeCell ref="G10:I10"/>
    <mergeCell ref="L10:P10"/>
    <mergeCell ref="Q10:R10"/>
    <mergeCell ref="G11:I11"/>
    <mergeCell ref="L11:P11"/>
    <mergeCell ref="Q11:R11"/>
    <mergeCell ref="G12:I12"/>
    <mergeCell ref="L12:P12"/>
    <mergeCell ref="Q12:R12"/>
    <mergeCell ref="G13:I13"/>
    <mergeCell ref="L13:P13"/>
    <mergeCell ref="Q13:R13"/>
    <mergeCell ref="A14:A17"/>
    <mergeCell ref="G14:I14"/>
    <mergeCell ref="B15:F15"/>
    <mergeCell ref="G15:I15"/>
    <mergeCell ref="L15:P15"/>
    <mergeCell ref="Q15:R15"/>
    <mergeCell ref="B16:F16"/>
    <mergeCell ref="G16:I16"/>
    <mergeCell ref="B17:F17"/>
    <mergeCell ref="G17:I17"/>
    <mergeCell ref="K17:K19"/>
    <mergeCell ref="L17:P17"/>
    <mergeCell ref="Q17:R17"/>
    <mergeCell ref="A18:A20"/>
    <mergeCell ref="G18:I18"/>
    <mergeCell ref="L18:P18"/>
    <mergeCell ref="Q18:R18"/>
    <mergeCell ref="B19:F19"/>
    <mergeCell ref="G19:I19"/>
    <mergeCell ref="L19:P19"/>
    <mergeCell ref="Q19:R19"/>
    <mergeCell ref="B20:F20"/>
    <mergeCell ref="G20:I20"/>
    <mergeCell ref="A21:A23"/>
    <mergeCell ref="G21:I21"/>
    <mergeCell ref="K21:K23"/>
    <mergeCell ref="L21:P21"/>
    <mergeCell ref="Q21:R21"/>
    <mergeCell ref="B22:F22"/>
    <mergeCell ref="G22:I22"/>
    <mergeCell ref="L22:P22"/>
    <mergeCell ref="Q22:R22"/>
    <mergeCell ref="B23:F23"/>
    <mergeCell ref="G23:I23"/>
    <mergeCell ref="L23:P23"/>
    <mergeCell ref="Q23:R23"/>
    <mergeCell ref="G24:I24"/>
    <mergeCell ref="A25:A27"/>
    <mergeCell ref="B25:F25"/>
    <mergeCell ref="G25:I25"/>
    <mergeCell ref="L25:P25"/>
    <mergeCell ref="Q25:R25"/>
    <mergeCell ref="B26:F26"/>
    <mergeCell ref="G26:I26"/>
    <mergeCell ref="B27:F27"/>
    <mergeCell ref="G27:I27"/>
    <mergeCell ref="A28:A30"/>
    <mergeCell ref="G28:I28"/>
    <mergeCell ref="B29:F29"/>
    <mergeCell ref="G29:I29"/>
    <mergeCell ref="B30:F30"/>
    <mergeCell ref="G30:I30"/>
    <mergeCell ref="B31:F31"/>
    <mergeCell ref="G31:I31"/>
    <mergeCell ref="A33:F33"/>
    <mergeCell ref="G33:I33"/>
    <mergeCell ref="K33:P33"/>
    <mergeCell ref="Q33:R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&amp;C5. sz. melléklet
a 2/2010. (I.28.) Ök. rendelethez&amp;R
5. sz. melléklet</oddHeader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4">
      <selection activeCell="G33" sqref="G33"/>
    </sheetView>
  </sheetViews>
  <sheetFormatPr defaultColWidth="9.140625" defaultRowHeight="12.75"/>
  <cols>
    <col min="1" max="1" width="5.7109375" style="361" customWidth="1"/>
    <col min="2" max="4" width="9.140625" style="361" customWidth="1"/>
    <col min="5" max="5" width="28.28125" style="361" customWidth="1"/>
    <col min="6" max="7" width="18.421875" style="361" customWidth="1"/>
    <col min="8" max="16384" width="9.140625" style="361" customWidth="1"/>
  </cols>
  <sheetData>
    <row r="1" spans="1:7" ht="12.75">
      <c r="A1" s="748"/>
      <c r="B1" s="748"/>
      <c r="C1" s="748"/>
      <c r="D1" s="748"/>
      <c r="E1" s="748"/>
      <c r="F1" s="748"/>
      <c r="G1" s="360"/>
    </row>
    <row r="2" spans="1:7" ht="16.5" customHeight="1">
      <c r="A2" s="748" t="s">
        <v>357</v>
      </c>
      <c r="B2" s="748"/>
      <c r="C2" s="748"/>
      <c r="D2" s="748"/>
      <c r="E2" s="748"/>
      <c r="F2" s="748"/>
      <c r="G2" s="748"/>
    </row>
    <row r="3" spans="1:6" ht="12.75">
      <c r="A3" s="362"/>
      <c r="B3" s="362"/>
      <c r="C3" s="359"/>
      <c r="D3" s="359"/>
      <c r="E3" s="359"/>
      <c r="F3" s="359"/>
    </row>
    <row r="4" spans="1:7" ht="13.5" thickBot="1">
      <c r="A4" s="362"/>
      <c r="B4" s="362"/>
      <c r="C4" s="362"/>
      <c r="D4" s="362"/>
      <c r="E4" s="362"/>
      <c r="F4" s="363"/>
      <c r="G4" s="363" t="s">
        <v>358</v>
      </c>
    </row>
    <row r="5" spans="1:7" ht="18" customHeight="1" thickTop="1">
      <c r="A5" s="757" t="s">
        <v>359</v>
      </c>
      <c r="B5" s="759" t="s">
        <v>360</v>
      </c>
      <c r="C5" s="759"/>
      <c r="D5" s="759"/>
      <c r="E5" s="759"/>
      <c r="F5" s="746" t="s">
        <v>536</v>
      </c>
      <c r="G5" s="746" t="s">
        <v>537</v>
      </c>
    </row>
    <row r="6" spans="1:7" ht="18" customHeight="1">
      <c r="A6" s="758"/>
      <c r="B6" s="760"/>
      <c r="C6" s="760"/>
      <c r="D6" s="760"/>
      <c r="E6" s="760"/>
      <c r="F6" s="747"/>
      <c r="G6" s="747"/>
    </row>
    <row r="7" spans="1:7" ht="16.5" customHeight="1">
      <c r="A7" s="786" t="s">
        <v>361</v>
      </c>
      <c r="B7" s="787"/>
      <c r="C7" s="787"/>
      <c r="D7" s="787"/>
      <c r="E7" s="788"/>
      <c r="F7" s="364"/>
      <c r="G7" s="364"/>
    </row>
    <row r="8" spans="1:7" s="369" customFormat="1" ht="12.75">
      <c r="A8" s="365" t="s">
        <v>362</v>
      </c>
      <c r="B8" s="754" t="s">
        <v>100</v>
      </c>
      <c r="C8" s="754"/>
      <c r="D8" s="754"/>
      <c r="E8" s="752"/>
      <c r="F8" s="368">
        <v>434030</v>
      </c>
      <c r="G8" s="368">
        <f>'1. sz. melléklet'!H449</f>
        <v>544020</v>
      </c>
    </row>
    <row r="9" spans="1:7" s="369" customFormat="1" ht="12.75" customHeight="1">
      <c r="A9" s="365" t="s">
        <v>363</v>
      </c>
      <c r="B9" s="754" t="s">
        <v>364</v>
      </c>
      <c r="C9" s="754"/>
      <c r="D9" s="754"/>
      <c r="E9" s="752"/>
      <c r="F9" s="368">
        <f>F10+F11+F12</f>
        <v>1591284</v>
      </c>
      <c r="G9" s="368">
        <f>G10+G11+G12</f>
        <v>1538534</v>
      </c>
    </row>
    <row r="10" spans="1:7" ht="12.75">
      <c r="A10" s="370" t="s">
        <v>9</v>
      </c>
      <c r="B10" s="784" t="s">
        <v>102</v>
      </c>
      <c r="C10" s="784"/>
      <c r="D10" s="784"/>
      <c r="E10" s="785"/>
      <c r="F10" s="371">
        <v>1497500</v>
      </c>
      <c r="G10" s="371">
        <f>'1. sz. melléklet'!H15</f>
        <v>1502875</v>
      </c>
    </row>
    <row r="11" spans="1:7" ht="12.75" customHeight="1">
      <c r="A11" s="370" t="s">
        <v>12</v>
      </c>
      <c r="B11" s="784" t="s">
        <v>105</v>
      </c>
      <c r="C11" s="784"/>
      <c r="D11" s="784"/>
      <c r="E11" s="785"/>
      <c r="F11" s="371">
        <v>11283</v>
      </c>
      <c r="G11" s="371">
        <f>'1. sz. melléklet'!H19</f>
        <v>-51342</v>
      </c>
    </row>
    <row r="12" spans="1:7" ht="12.75">
      <c r="A12" s="372" t="s">
        <v>25</v>
      </c>
      <c r="B12" s="777" t="s">
        <v>365</v>
      </c>
      <c r="C12" s="777"/>
      <c r="D12" s="777"/>
      <c r="E12" s="778"/>
      <c r="F12" s="373">
        <v>82501</v>
      </c>
      <c r="G12" s="373">
        <f>'1. sz. melléklet'!H23</f>
        <v>87001</v>
      </c>
    </row>
    <row r="13" spans="1:7" s="369" customFormat="1" ht="12.75">
      <c r="A13" s="374" t="s">
        <v>78</v>
      </c>
      <c r="B13" s="754" t="s">
        <v>114</v>
      </c>
      <c r="C13" s="754"/>
      <c r="D13" s="754"/>
      <c r="E13" s="752"/>
      <c r="F13" s="368">
        <f>F14+F15+F16</f>
        <v>674126</v>
      </c>
      <c r="G13" s="368">
        <f>G14+G15+G16</f>
        <v>909053</v>
      </c>
    </row>
    <row r="14" spans="1:7" ht="12.75">
      <c r="A14" s="370" t="s">
        <v>3</v>
      </c>
      <c r="B14" s="779" t="s">
        <v>212</v>
      </c>
      <c r="C14" s="779"/>
      <c r="D14" s="779"/>
      <c r="E14" s="780"/>
      <c r="F14" s="371">
        <v>579196</v>
      </c>
      <c r="G14" s="371">
        <f>'1. sz. melléklet'!H452</f>
        <v>577147</v>
      </c>
    </row>
    <row r="15" spans="1:7" ht="12.75">
      <c r="A15" s="370" t="s">
        <v>7</v>
      </c>
      <c r="B15" s="779" t="s">
        <v>366</v>
      </c>
      <c r="C15" s="779"/>
      <c r="D15" s="779"/>
      <c r="E15" s="780"/>
      <c r="F15" s="371">
        <v>1142</v>
      </c>
      <c r="G15" s="371">
        <f>'1. sz. melléklet'!H453</f>
        <v>217899</v>
      </c>
    </row>
    <row r="16" spans="1:7" ht="12.75">
      <c r="A16" s="370" t="s">
        <v>26</v>
      </c>
      <c r="B16" s="779" t="s">
        <v>117</v>
      </c>
      <c r="C16" s="781"/>
      <c r="D16" s="781"/>
      <c r="E16" s="782"/>
      <c r="F16" s="371">
        <v>93788</v>
      </c>
      <c r="G16" s="371">
        <f>'1. sz. melléklet'!H454</f>
        <v>114007</v>
      </c>
    </row>
    <row r="17" spans="1:7" s="369" customFormat="1" ht="12.75">
      <c r="A17" s="374" t="s">
        <v>84</v>
      </c>
      <c r="B17" s="749" t="s">
        <v>214</v>
      </c>
      <c r="C17" s="754"/>
      <c r="D17" s="754"/>
      <c r="E17" s="752"/>
      <c r="F17" s="376">
        <f>SUM(F18)</f>
        <v>986976</v>
      </c>
      <c r="G17" s="376">
        <f>SUM(G18)</f>
        <v>802871</v>
      </c>
    </row>
    <row r="18" spans="1:7" ht="12.75">
      <c r="A18" s="377" t="s">
        <v>40</v>
      </c>
      <c r="B18" s="774" t="s">
        <v>367</v>
      </c>
      <c r="C18" s="774"/>
      <c r="D18" s="774"/>
      <c r="E18" s="783"/>
      <c r="F18" s="378">
        <v>986976</v>
      </c>
      <c r="G18" s="378">
        <f>'1. sz. melléklet'!H460</f>
        <v>802871</v>
      </c>
    </row>
    <row r="19" spans="1:7" ht="12.75">
      <c r="A19" s="370"/>
      <c r="B19" s="779" t="s">
        <v>368</v>
      </c>
      <c r="C19" s="779"/>
      <c r="D19" s="779"/>
      <c r="E19" s="780"/>
      <c r="F19" s="371">
        <v>608328</v>
      </c>
      <c r="G19" s="371">
        <f>'1. sz. melléklet'!H240+'1. sz. melléklet'!H253+'1. sz. melléklet'!H412</f>
        <v>614738</v>
      </c>
    </row>
    <row r="20" spans="1:7" s="369" customFormat="1" ht="12.75">
      <c r="A20" s="374" t="s">
        <v>85</v>
      </c>
      <c r="B20" s="768" t="s">
        <v>369</v>
      </c>
      <c r="C20" s="768"/>
      <c r="D20" s="768"/>
      <c r="E20" s="769"/>
      <c r="F20" s="368">
        <v>0</v>
      </c>
      <c r="G20" s="368">
        <f>'1. sz. melléklet'!H463</f>
        <v>3776</v>
      </c>
    </row>
    <row r="21" spans="1:7" s="369" customFormat="1" ht="12.75">
      <c r="A21" s="374" t="s">
        <v>87</v>
      </c>
      <c r="B21" s="749" t="s">
        <v>370</v>
      </c>
      <c r="C21" s="770"/>
      <c r="D21" s="770"/>
      <c r="E21" s="771"/>
      <c r="F21" s="368">
        <v>0</v>
      </c>
      <c r="G21" s="368">
        <v>0</v>
      </c>
    </row>
    <row r="22" spans="1:7" s="369" customFormat="1" ht="12.75">
      <c r="A22" s="374" t="s">
        <v>371</v>
      </c>
      <c r="B22" s="749" t="s">
        <v>372</v>
      </c>
      <c r="C22" s="750"/>
      <c r="D22" s="750"/>
      <c r="E22" s="751"/>
      <c r="F22" s="368">
        <v>369263</v>
      </c>
      <c r="G22" s="368">
        <f>'1. sz. melléklet'!H467</f>
        <v>201872</v>
      </c>
    </row>
    <row r="23" spans="1:7" s="382" customFormat="1" ht="12.75">
      <c r="A23" s="380" t="s">
        <v>209</v>
      </c>
      <c r="B23" s="772" t="s">
        <v>128</v>
      </c>
      <c r="C23" s="772"/>
      <c r="D23" s="772"/>
      <c r="E23" s="773"/>
      <c r="F23" s="381">
        <f>F24</f>
        <v>267242</v>
      </c>
      <c r="G23" s="381">
        <f>G24</f>
        <v>523249</v>
      </c>
    </row>
    <row r="24" spans="1:7" s="383" customFormat="1" ht="12.75">
      <c r="A24" s="377" t="s">
        <v>373</v>
      </c>
      <c r="B24" s="774" t="s">
        <v>374</v>
      </c>
      <c r="C24" s="775"/>
      <c r="D24" s="775"/>
      <c r="E24" s="776"/>
      <c r="F24" s="378">
        <v>267242</v>
      </c>
      <c r="G24" s="378">
        <f>'1. sz. melléklet'!H122+'1. sz. melléklet'!H124+'1. sz. melléklet'!H125+'1. sz. melléklet'!H136+'1. sz. melléklet'!H152+'1. sz. melléklet'!H164+'1. sz. melléklet'!H442</f>
        <v>523249</v>
      </c>
    </row>
    <row r="25" spans="1:7" s="385" customFormat="1" ht="12.75">
      <c r="A25" s="372" t="s">
        <v>375</v>
      </c>
      <c r="B25" s="777" t="s">
        <v>376</v>
      </c>
      <c r="C25" s="777"/>
      <c r="D25" s="777"/>
      <c r="E25" s="778"/>
      <c r="F25" s="384">
        <v>0</v>
      </c>
      <c r="G25" s="384">
        <v>0</v>
      </c>
    </row>
    <row r="26" spans="1:7" ht="12.75" customHeight="1" thickBot="1">
      <c r="A26" s="386"/>
      <c r="B26" s="755" t="s">
        <v>377</v>
      </c>
      <c r="C26" s="755"/>
      <c r="D26" s="755"/>
      <c r="E26" s="756"/>
      <c r="F26" s="387">
        <f>F8+F9+F13+F17+F20+F21+F22+F23</f>
        <v>4322921</v>
      </c>
      <c r="G26" s="387">
        <f>G8+G9+G13+G17+G20+G21+G22+G23</f>
        <v>4523375</v>
      </c>
    </row>
    <row r="27" spans="1:7" ht="12.75" customHeight="1" thickTop="1">
      <c r="A27" s="388"/>
      <c r="B27" s="389"/>
      <c r="C27" s="389"/>
      <c r="D27" s="389"/>
      <c r="E27" s="389"/>
      <c r="F27" s="390"/>
      <c r="G27" s="390"/>
    </row>
    <row r="29" ht="13.5" thickBot="1"/>
    <row r="30" spans="1:7" ht="13.5" customHeight="1" thickTop="1">
      <c r="A30" s="757" t="s">
        <v>359</v>
      </c>
      <c r="B30" s="759" t="s">
        <v>360</v>
      </c>
      <c r="C30" s="759"/>
      <c r="D30" s="759"/>
      <c r="E30" s="759"/>
      <c r="F30" s="746" t="s">
        <v>536</v>
      </c>
      <c r="G30" s="746" t="s">
        <v>537</v>
      </c>
    </row>
    <row r="31" spans="1:7" ht="21" customHeight="1">
      <c r="A31" s="758"/>
      <c r="B31" s="760"/>
      <c r="C31" s="760"/>
      <c r="D31" s="760"/>
      <c r="E31" s="760"/>
      <c r="F31" s="747"/>
      <c r="G31" s="747"/>
    </row>
    <row r="32" spans="1:7" ht="12.75">
      <c r="A32" s="365" t="s">
        <v>0</v>
      </c>
      <c r="B32" s="752" t="s">
        <v>378</v>
      </c>
      <c r="C32" s="753"/>
      <c r="D32" s="753"/>
      <c r="E32" s="753"/>
      <c r="F32" s="391">
        <f>SUM(F33:F38)</f>
        <v>3560414</v>
      </c>
      <c r="G32" s="391">
        <f>SUM(G33:G40)</f>
        <v>3837855</v>
      </c>
    </row>
    <row r="33" spans="1:7" ht="12.75">
      <c r="A33" s="392" t="s">
        <v>3</v>
      </c>
      <c r="B33" s="762" t="s">
        <v>19</v>
      </c>
      <c r="C33" s="763"/>
      <c r="D33" s="763"/>
      <c r="E33" s="763"/>
      <c r="F33" s="393">
        <v>1351683</v>
      </c>
      <c r="G33" s="393">
        <f>'2. sz. melléklet'!H739</f>
        <v>1380221</v>
      </c>
    </row>
    <row r="34" spans="1:7" ht="12.75">
      <c r="A34" s="392" t="s">
        <v>7</v>
      </c>
      <c r="B34" s="762" t="s">
        <v>32</v>
      </c>
      <c r="C34" s="763"/>
      <c r="D34" s="763"/>
      <c r="E34" s="763"/>
      <c r="F34" s="394">
        <v>427539</v>
      </c>
      <c r="G34" s="394">
        <f>'2. sz. melléklet'!H740</f>
        <v>415173</v>
      </c>
    </row>
    <row r="35" spans="1:7" ht="12.75">
      <c r="A35" s="395" t="s">
        <v>38</v>
      </c>
      <c r="B35" s="762" t="s">
        <v>5</v>
      </c>
      <c r="C35" s="763"/>
      <c r="D35" s="763"/>
      <c r="E35" s="763"/>
      <c r="F35" s="394">
        <v>1459507</v>
      </c>
      <c r="G35" s="394">
        <f>'2. sz. melléklet'!H741</f>
        <v>1651434</v>
      </c>
    </row>
    <row r="36" spans="1:7" ht="12.75">
      <c r="A36" s="395" t="s">
        <v>26</v>
      </c>
      <c r="B36" s="762" t="s">
        <v>379</v>
      </c>
      <c r="C36" s="763"/>
      <c r="D36" s="763"/>
      <c r="E36" s="763"/>
      <c r="F36" s="394">
        <v>3929</v>
      </c>
      <c r="G36" s="394">
        <f>'2. sz. melléklet'!H743</f>
        <v>5323</v>
      </c>
    </row>
    <row r="37" spans="1:7" ht="12.75" customHeight="1">
      <c r="A37" s="377" t="s">
        <v>42</v>
      </c>
      <c r="B37" s="764" t="s">
        <v>380</v>
      </c>
      <c r="C37" s="765"/>
      <c r="D37" s="765"/>
      <c r="E37" s="765"/>
      <c r="F37" s="396">
        <v>175946</v>
      </c>
      <c r="G37" s="396">
        <f>'2. sz. melléklet'!H742</f>
        <v>189539</v>
      </c>
    </row>
    <row r="38" spans="1:7" ht="12.75">
      <c r="A38" s="392" t="s">
        <v>54</v>
      </c>
      <c r="B38" s="766" t="s">
        <v>176</v>
      </c>
      <c r="C38" s="766"/>
      <c r="D38" s="766"/>
      <c r="E38" s="762"/>
      <c r="F38" s="397">
        <v>141810</v>
      </c>
      <c r="G38" s="397">
        <f>'2. sz. melléklet'!H745</f>
        <v>143785</v>
      </c>
    </row>
    <row r="39" spans="1:7" ht="12.75">
      <c r="A39" s="392" t="s">
        <v>48</v>
      </c>
      <c r="B39" s="766" t="s">
        <v>174</v>
      </c>
      <c r="C39" s="766"/>
      <c r="D39" s="766"/>
      <c r="E39" s="762"/>
      <c r="F39" s="397"/>
      <c r="G39" s="397">
        <f>'2. sz. melléklet'!H744</f>
        <v>41353</v>
      </c>
    </row>
    <row r="40" spans="1:7" ht="12.75">
      <c r="A40" s="392" t="s">
        <v>222</v>
      </c>
      <c r="B40" s="767" t="s">
        <v>747</v>
      </c>
      <c r="C40" s="766"/>
      <c r="D40" s="766"/>
      <c r="E40" s="762"/>
      <c r="F40" s="397"/>
      <c r="G40" s="397">
        <f>'2. sz. melléklet'!H746</f>
        <v>11027</v>
      </c>
    </row>
    <row r="41" spans="1:7" ht="12.75">
      <c r="A41" s="398" t="s">
        <v>85</v>
      </c>
      <c r="B41" s="749" t="s">
        <v>27</v>
      </c>
      <c r="C41" s="754"/>
      <c r="D41" s="754"/>
      <c r="E41" s="752"/>
      <c r="F41" s="368">
        <v>0</v>
      </c>
      <c r="G41" s="368">
        <v>0</v>
      </c>
    </row>
    <row r="42" spans="1:7" s="369" customFormat="1" ht="12.75">
      <c r="A42" s="398" t="s">
        <v>87</v>
      </c>
      <c r="B42" s="749" t="s">
        <v>381</v>
      </c>
      <c r="C42" s="750"/>
      <c r="D42" s="750"/>
      <c r="E42" s="751"/>
      <c r="F42" s="368">
        <v>166125</v>
      </c>
      <c r="G42" s="368">
        <f>'2. sz. melléklet'!H758</f>
        <v>166125</v>
      </c>
    </row>
    <row r="43" spans="1:7" s="369" customFormat="1" ht="12.75">
      <c r="A43" s="398" t="s">
        <v>96</v>
      </c>
      <c r="B43" s="752" t="s">
        <v>382</v>
      </c>
      <c r="C43" s="753"/>
      <c r="D43" s="753"/>
      <c r="E43" s="753"/>
      <c r="F43" s="399">
        <v>470559</v>
      </c>
      <c r="G43" s="399">
        <f>'2. sz. melléklet'!H171</f>
        <v>5914</v>
      </c>
    </row>
    <row r="44" spans="1:7" s="369" customFormat="1" ht="12.75">
      <c r="A44" s="398" t="s">
        <v>209</v>
      </c>
      <c r="B44" s="749" t="s">
        <v>77</v>
      </c>
      <c r="C44" s="754"/>
      <c r="D44" s="754"/>
      <c r="E44" s="752"/>
      <c r="F44" s="368">
        <v>30000</v>
      </c>
      <c r="G44" s="368">
        <f>'2. sz. melléklet'!H762</f>
        <v>14836</v>
      </c>
    </row>
    <row r="45" spans="1:7" ht="13.5" thickBot="1">
      <c r="A45" s="400"/>
      <c r="B45" s="756" t="s">
        <v>383</v>
      </c>
      <c r="C45" s="761"/>
      <c r="D45" s="761"/>
      <c r="E45" s="761"/>
      <c r="F45" s="387">
        <f>SUM(F32,F41:F44)</f>
        <v>4227098</v>
      </c>
      <c r="G45" s="387">
        <f>SUM(G32,G41:G44)</f>
        <v>4024730</v>
      </c>
    </row>
    <row r="46" ht="13.5" thickTop="1"/>
    <row r="78" spans="1:7" ht="12.75">
      <c r="A78" s="401"/>
      <c r="B78" s="401"/>
      <c r="C78" s="401"/>
      <c r="D78" s="401"/>
      <c r="E78" s="401"/>
      <c r="F78" s="401"/>
      <c r="G78" s="402"/>
    </row>
  </sheetData>
  <sheetProtection/>
  <mergeCells count="44">
    <mergeCell ref="A1:F1"/>
    <mergeCell ref="A5:A6"/>
    <mergeCell ref="B5:E6"/>
    <mergeCell ref="F5:F6"/>
    <mergeCell ref="A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32:E32"/>
    <mergeCell ref="B33:E33"/>
    <mergeCell ref="B20:E20"/>
    <mergeCell ref="B21:E21"/>
    <mergeCell ref="B22:E22"/>
    <mergeCell ref="B23:E23"/>
    <mergeCell ref="B24:E24"/>
    <mergeCell ref="B25:E25"/>
    <mergeCell ref="B45:E45"/>
    <mergeCell ref="B34:E34"/>
    <mergeCell ref="B35:E35"/>
    <mergeCell ref="B36:E36"/>
    <mergeCell ref="B37:E37"/>
    <mergeCell ref="B38:E38"/>
    <mergeCell ref="B41:E41"/>
    <mergeCell ref="B39:E39"/>
    <mergeCell ref="B40:E40"/>
    <mergeCell ref="G5:G6"/>
    <mergeCell ref="G30:G31"/>
    <mergeCell ref="A2:G2"/>
    <mergeCell ref="B42:E42"/>
    <mergeCell ref="B43:E43"/>
    <mergeCell ref="B44:E44"/>
    <mergeCell ref="B26:E26"/>
    <mergeCell ref="A30:A31"/>
    <mergeCell ref="B30:E31"/>
    <mergeCell ref="F30:F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1"/>
  <headerFooter alignWithMargins="0">
    <oddHeader>&amp;C6.a. sz. melléklet
a 2/2010. (I.28.) Ök. rendelethez&amp;R
6.a. sz. melléklet</oddHeader>
    <oddFooter>&amp;L&amp;D&amp;C&amp;P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SheetLayoutView="100" zoomScalePageLayoutView="0" workbookViewId="0" topLeftCell="A7">
      <selection activeCell="H390" sqref="H390"/>
    </sheetView>
  </sheetViews>
  <sheetFormatPr defaultColWidth="9.140625" defaultRowHeight="12.75"/>
  <cols>
    <col min="1" max="1" width="8.7109375" style="385" customWidth="1"/>
    <col min="2" max="4" width="10.7109375" style="385" customWidth="1"/>
    <col min="5" max="5" width="30.7109375" style="385" customWidth="1"/>
    <col min="6" max="7" width="20.7109375" style="385" customWidth="1"/>
    <col min="8" max="16384" width="9.140625" style="385" customWidth="1"/>
  </cols>
  <sheetData>
    <row r="1" spans="1:6" ht="12.75">
      <c r="A1" s="748"/>
      <c r="B1" s="748"/>
      <c r="C1" s="748"/>
      <c r="D1" s="748"/>
      <c r="E1" s="748"/>
      <c r="F1" s="748"/>
    </row>
    <row r="2" spans="1:6" ht="12.75">
      <c r="A2" s="748"/>
      <c r="B2" s="748"/>
      <c r="C2" s="748"/>
      <c r="D2" s="748"/>
      <c r="E2" s="748"/>
      <c r="F2" s="748"/>
    </row>
    <row r="3" spans="1:5" ht="12.75">
      <c r="A3" s="359"/>
      <c r="B3" s="359"/>
      <c r="C3" s="359"/>
      <c r="D3" s="359"/>
      <c r="E3" s="359"/>
    </row>
    <row r="4" spans="1:7" ht="16.5" customHeight="1">
      <c r="A4" s="748" t="s">
        <v>451</v>
      </c>
      <c r="B4" s="748"/>
      <c r="C4" s="748"/>
      <c r="D4" s="748"/>
      <c r="E4" s="748"/>
      <c r="F4" s="748"/>
      <c r="G4" s="748"/>
    </row>
    <row r="5" spans="1:5" ht="12.75">
      <c r="A5" s="362"/>
      <c r="B5" s="362"/>
      <c r="C5" s="359"/>
      <c r="D5" s="359"/>
      <c r="E5" s="359"/>
    </row>
    <row r="6" spans="1:7" ht="13.5" thickBot="1">
      <c r="A6" s="362"/>
      <c r="B6" s="362"/>
      <c r="C6" s="362"/>
      <c r="D6" s="362"/>
      <c r="E6" s="362"/>
      <c r="F6" s="475"/>
      <c r="G6" s="475" t="s">
        <v>321</v>
      </c>
    </row>
    <row r="7" spans="1:7" ht="18" customHeight="1">
      <c r="A7" s="807" t="s">
        <v>446</v>
      </c>
      <c r="B7" s="809" t="s">
        <v>360</v>
      </c>
      <c r="C7" s="809"/>
      <c r="D7" s="809"/>
      <c r="E7" s="809"/>
      <c r="F7" s="476" t="s">
        <v>455</v>
      </c>
      <c r="G7" s="476" t="s">
        <v>538</v>
      </c>
    </row>
    <row r="8" spans="1:7" ht="18" customHeight="1">
      <c r="A8" s="808"/>
      <c r="B8" s="810"/>
      <c r="C8" s="810"/>
      <c r="D8" s="810"/>
      <c r="E8" s="810"/>
      <c r="F8" s="477" t="s">
        <v>183</v>
      </c>
      <c r="G8" s="477" t="s">
        <v>183</v>
      </c>
    </row>
    <row r="9" spans="1:7" ht="16.5" customHeight="1">
      <c r="A9" s="817" t="s">
        <v>361</v>
      </c>
      <c r="B9" s="789"/>
      <c r="C9" s="789"/>
      <c r="D9" s="789"/>
      <c r="E9" s="790"/>
      <c r="F9" s="478"/>
      <c r="G9" s="478"/>
    </row>
    <row r="10" spans="1:7" s="369" customFormat="1" ht="12.75">
      <c r="A10" s="479" t="s">
        <v>362</v>
      </c>
      <c r="B10" s="750" t="s">
        <v>100</v>
      </c>
      <c r="C10" s="750"/>
      <c r="D10" s="750"/>
      <c r="E10" s="751"/>
      <c r="F10" s="480">
        <v>150</v>
      </c>
      <c r="G10" s="480">
        <f>'1. sz. melléklet'!H144</f>
        <v>182</v>
      </c>
    </row>
    <row r="11" spans="1:7" s="369" customFormat="1" ht="12.75" customHeight="1">
      <c r="A11" s="479" t="s">
        <v>363</v>
      </c>
      <c r="B11" s="750" t="s">
        <v>364</v>
      </c>
      <c r="C11" s="750"/>
      <c r="D11" s="750"/>
      <c r="E11" s="751"/>
      <c r="F11" s="480"/>
      <c r="G11" s="480"/>
    </row>
    <row r="12" spans="1:7" ht="12.75">
      <c r="A12" s="481" t="s">
        <v>9</v>
      </c>
      <c r="B12" s="815" t="s">
        <v>102</v>
      </c>
      <c r="C12" s="815"/>
      <c r="D12" s="815"/>
      <c r="E12" s="816"/>
      <c r="F12" s="482"/>
      <c r="G12" s="482"/>
    </row>
    <row r="13" spans="1:7" ht="12.75" customHeight="1">
      <c r="A13" s="481" t="s">
        <v>12</v>
      </c>
      <c r="B13" s="815" t="s">
        <v>105</v>
      </c>
      <c r="C13" s="815"/>
      <c r="D13" s="815"/>
      <c r="E13" s="816"/>
      <c r="F13" s="482"/>
      <c r="G13" s="482"/>
    </row>
    <row r="14" spans="1:7" ht="12.75">
      <c r="A14" s="483" t="s">
        <v>25</v>
      </c>
      <c r="B14" s="804" t="s">
        <v>365</v>
      </c>
      <c r="C14" s="804"/>
      <c r="D14" s="804"/>
      <c r="E14" s="805"/>
      <c r="F14" s="484"/>
      <c r="G14" s="484"/>
    </row>
    <row r="15" spans="1:7" s="369" customFormat="1" ht="12.75">
      <c r="A15" s="485" t="s">
        <v>78</v>
      </c>
      <c r="B15" s="750" t="s">
        <v>114</v>
      </c>
      <c r="C15" s="750"/>
      <c r="D15" s="750"/>
      <c r="E15" s="751"/>
      <c r="F15" s="480">
        <f>SUM(F16:F18)</f>
        <v>1171</v>
      </c>
      <c r="G15" s="480">
        <f>SUM(G16:G18)</f>
        <v>1592</v>
      </c>
    </row>
    <row r="16" spans="1:7" ht="12.75">
      <c r="A16" s="481" t="s">
        <v>3</v>
      </c>
      <c r="B16" s="811" t="s">
        <v>447</v>
      </c>
      <c r="C16" s="811"/>
      <c r="D16" s="811"/>
      <c r="E16" s="812"/>
      <c r="F16" s="482"/>
      <c r="G16" s="482"/>
    </row>
    <row r="17" spans="1:7" ht="12.75">
      <c r="A17" s="481" t="s">
        <v>7</v>
      </c>
      <c r="B17" s="811" t="s">
        <v>366</v>
      </c>
      <c r="C17" s="811"/>
      <c r="D17" s="811"/>
      <c r="E17" s="812"/>
      <c r="F17" s="482">
        <v>571</v>
      </c>
      <c r="G17" s="482">
        <f>'4. sz. melléklet'!G12:I12</f>
        <v>992</v>
      </c>
    </row>
    <row r="18" spans="1:7" ht="12.75">
      <c r="A18" s="481" t="s">
        <v>26</v>
      </c>
      <c r="B18" s="811" t="s">
        <v>448</v>
      </c>
      <c r="C18" s="811"/>
      <c r="D18" s="811"/>
      <c r="E18" s="812"/>
      <c r="F18" s="486">
        <v>600</v>
      </c>
      <c r="G18" s="486">
        <f>'1. sz. melléklet'!H154</f>
        <v>600</v>
      </c>
    </row>
    <row r="19" spans="1:7" s="369" customFormat="1" ht="12.75">
      <c r="A19" s="485" t="s">
        <v>84</v>
      </c>
      <c r="B19" s="791" t="s">
        <v>214</v>
      </c>
      <c r="C19" s="750"/>
      <c r="D19" s="750"/>
      <c r="E19" s="751"/>
      <c r="F19" s="480">
        <f>SUM(F20)</f>
        <v>100</v>
      </c>
      <c r="G19" s="480">
        <f>SUM(G20)</f>
        <v>200</v>
      </c>
    </row>
    <row r="20" spans="1:7" ht="12.75">
      <c r="A20" s="488" t="s">
        <v>40</v>
      </c>
      <c r="B20" s="802" t="s">
        <v>367</v>
      </c>
      <c r="C20" s="802"/>
      <c r="D20" s="802"/>
      <c r="E20" s="803"/>
      <c r="F20" s="482">
        <v>100</v>
      </c>
      <c r="G20" s="482">
        <f>'1. sz. melléklet'!H146</f>
        <v>200</v>
      </c>
    </row>
    <row r="21" spans="1:7" s="369" customFormat="1" ht="12.75">
      <c r="A21" s="485" t="s">
        <v>85</v>
      </c>
      <c r="B21" s="813" t="s">
        <v>369</v>
      </c>
      <c r="C21" s="813"/>
      <c r="D21" s="813"/>
      <c r="E21" s="814"/>
      <c r="F21" s="480"/>
      <c r="G21" s="480">
        <f>'1. sz. melléklet'!H149</f>
        <v>19</v>
      </c>
    </row>
    <row r="22" spans="1:7" s="369" customFormat="1" ht="12.75">
      <c r="A22" s="485" t="s">
        <v>371</v>
      </c>
      <c r="B22" s="791" t="s">
        <v>372</v>
      </c>
      <c r="C22" s="750"/>
      <c r="D22" s="750"/>
      <c r="E22" s="751"/>
      <c r="F22" s="480"/>
      <c r="G22" s="480"/>
    </row>
    <row r="23" spans="1:7" s="382" customFormat="1" ht="12.75">
      <c r="A23" s="489" t="s">
        <v>209</v>
      </c>
      <c r="B23" s="800" t="s">
        <v>128</v>
      </c>
      <c r="C23" s="800"/>
      <c r="D23" s="800"/>
      <c r="E23" s="801"/>
      <c r="F23" s="490">
        <f>SUM(F24)</f>
        <v>64</v>
      </c>
      <c r="G23" s="490">
        <f>SUM(G24)</f>
        <v>104</v>
      </c>
    </row>
    <row r="24" spans="1:7" s="383" customFormat="1" ht="12.75">
      <c r="A24" s="488" t="s">
        <v>373</v>
      </c>
      <c r="B24" s="802" t="s">
        <v>374</v>
      </c>
      <c r="C24" s="802"/>
      <c r="D24" s="802"/>
      <c r="E24" s="803"/>
      <c r="F24" s="482">
        <v>64</v>
      </c>
      <c r="G24" s="482">
        <f>'1. sz. melléklet'!H152</f>
        <v>104</v>
      </c>
    </row>
    <row r="25" spans="1:7" ht="12.75">
      <c r="A25" s="483" t="s">
        <v>375</v>
      </c>
      <c r="B25" s="804" t="s">
        <v>376</v>
      </c>
      <c r="C25" s="804"/>
      <c r="D25" s="804"/>
      <c r="E25" s="805"/>
      <c r="F25" s="484"/>
      <c r="G25" s="484"/>
    </row>
    <row r="26" spans="1:7" s="493" customFormat="1" ht="22.5" customHeight="1" thickBot="1">
      <c r="A26" s="491"/>
      <c r="B26" s="806" t="s">
        <v>377</v>
      </c>
      <c r="C26" s="806"/>
      <c r="D26" s="806"/>
      <c r="E26" s="793"/>
      <c r="F26" s="492">
        <f>SUM(F10+F15+F19+F23)</f>
        <v>1485</v>
      </c>
      <c r="G26" s="492">
        <f>SUM(G10+G15+G19+G23+G21)</f>
        <v>2097</v>
      </c>
    </row>
    <row r="27" spans="1:5" ht="12.75" customHeight="1">
      <c r="A27" s="494"/>
      <c r="B27" s="495"/>
      <c r="C27" s="495"/>
      <c r="D27" s="495"/>
      <c r="E27" s="495"/>
    </row>
    <row r="28" spans="1:5" ht="12.75" customHeight="1">
      <c r="A28" s="494"/>
      <c r="B28" s="495"/>
      <c r="C28" s="495"/>
      <c r="D28" s="495"/>
      <c r="E28" s="495"/>
    </row>
    <row r="30" ht="13.5" thickBot="1"/>
    <row r="31" spans="1:7" ht="13.5" customHeight="1">
      <c r="A31" s="807" t="s">
        <v>446</v>
      </c>
      <c r="B31" s="809" t="s">
        <v>360</v>
      </c>
      <c r="C31" s="809"/>
      <c r="D31" s="809"/>
      <c r="E31" s="809"/>
      <c r="F31" s="476" t="s">
        <v>455</v>
      </c>
      <c r="G31" s="476" t="s">
        <v>538</v>
      </c>
    </row>
    <row r="32" spans="1:7" ht="21" customHeight="1">
      <c r="A32" s="808"/>
      <c r="B32" s="810"/>
      <c r="C32" s="810"/>
      <c r="D32" s="810"/>
      <c r="E32" s="810"/>
      <c r="F32" s="477" t="s">
        <v>183</v>
      </c>
      <c r="G32" s="477" t="s">
        <v>183</v>
      </c>
    </row>
    <row r="33" spans="1:7" s="369" customFormat="1" ht="12.75">
      <c r="A33" s="479" t="s">
        <v>0</v>
      </c>
      <c r="B33" s="751" t="s">
        <v>378</v>
      </c>
      <c r="C33" s="792"/>
      <c r="D33" s="792"/>
      <c r="E33" s="792"/>
      <c r="F33" s="496">
        <f>SUM(F34:F41)</f>
        <v>1485</v>
      </c>
      <c r="G33" s="496">
        <f>SUM(G34:G41)</f>
        <v>2097</v>
      </c>
    </row>
    <row r="34" spans="1:7" ht="12.75">
      <c r="A34" s="497" t="s">
        <v>3</v>
      </c>
      <c r="B34" s="790" t="s">
        <v>19</v>
      </c>
      <c r="C34" s="796"/>
      <c r="D34" s="796"/>
      <c r="E34" s="796"/>
      <c r="F34" s="482">
        <v>70</v>
      </c>
      <c r="G34" s="482">
        <f>'2. sz. melléklet'!H195</f>
        <v>70</v>
      </c>
    </row>
    <row r="35" spans="1:7" ht="12.75">
      <c r="A35" s="497" t="s">
        <v>7</v>
      </c>
      <c r="B35" s="790" t="s">
        <v>32</v>
      </c>
      <c r="C35" s="796"/>
      <c r="D35" s="796"/>
      <c r="E35" s="796"/>
      <c r="F35" s="482">
        <v>50</v>
      </c>
      <c r="G35" s="482">
        <f>'2. sz. melléklet'!H196</f>
        <v>50</v>
      </c>
    </row>
    <row r="36" spans="1:7" ht="12.75">
      <c r="A36" s="498" t="s">
        <v>38</v>
      </c>
      <c r="B36" s="790" t="s">
        <v>5</v>
      </c>
      <c r="C36" s="796"/>
      <c r="D36" s="796"/>
      <c r="E36" s="796"/>
      <c r="F36" s="482">
        <v>990</v>
      </c>
      <c r="G36" s="482">
        <f>'2. sz. melléklet'!H197</f>
        <v>1602</v>
      </c>
    </row>
    <row r="37" spans="1:7" ht="12.75">
      <c r="A37" s="498" t="s">
        <v>26</v>
      </c>
      <c r="B37" s="799" t="s">
        <v>272</v>
      </c>
      <c r="C37" s="789"/>
      <c r="D37" s="789"/>
      <c r="E37" s="790"/>
      <c r="F37" s="482">
        <v>75</v>
      </c>
      <c r="G37" s="482">
        <f>'2. sz. melléklet'!H198</f>
        <v>75</v>
      </c>
    </row>
    <row r="38" spans="1:7" ht="12.75">
      <c r="A38" s="498" t="s">
        <v>42</v>
      </c>
      <c r="B38" s="790" t="s">
        <v>449</v>
      </c>
      <c r="C38" s="796"/>
      <c r="D38" s="796"/>
      <c r="E38" s="796"/>
      <c r="F38" s="482">
        <v>300</v>
      </c>
      <c r="G38" s="482">
        <f>'2. sz. melléklet'!H199</f>
        <v>300</v>
      </c>
    </row>
    <row r="39" spans="1:7" ht="12.75" customHeight="1">
      <c r="A39" s="498" t="s">
        <v>54</v>
      </c>
      <c r="B39" s="797" t="s">
        <v>380</v>
      </c>
      <c r="C39" s="798"/>
      <c r="D39" s="798"/>
      <c r="E39" s="798"/>
      <c r="F39" s="500"/>
      <c r="G39" s="500"/>
    </row>
    <row r="40" spans="1:7" ht="12.75" customHeight="1">
      <c r="A40" s="498" t="s">
        <v>48</v>
      </c>
      <c r="B40" s="501" t="s">
        <v>176</v>
      </c>
      <c r="C40" s="501"/>
      <c r="D40" s="501"/>
      <c r="E40" s="499"/>
      <c r="F40" s="500"/>
      <c r="G40" s="500"/>
    </row>
    <row r="41" spans="1:7" ht="12.75">
      <c r="A41" s="498" t="s">
        <v>222</v>
      </c>
      <c r="B41" s="789" t="s">
        <v>174</v>
      </c>
      <c r="C41" s="789"/>
      <c r="D41" s="789"/>
      <c r="E41" s="790"/>
      <c r="F41" s="482"/>
      <c r="G41" s="482"/>
    </row>
    <row r="42" spans="1:7" s="369" customFormat="1" ht="12.75">
      <c r="A42" s="502" t="s">
        <v>84</v>
      </c>
      <c r="B42" s="791" t="s">
        <v>381</v>
      </c>
      <c r="C42" s="750"/>
      <c r="D42" s="750"/>
      <c r="E42" s="751"/>
      <c r="F42" s="480"/>
      <c r="G42" s="480"/>
    </row>
    <row r="43" spans="1:7" s="369" customFormat="1" ht="12.75">
      <c r="A43" s="502" t="s">
        <v>85</v>
      </c>
      <c r="B43" s="751" t="s">
        <v>382</v>
      </c>
      <c r="C43" s="792"/>
      <c r="D43" s="792"/>
      <c r="E43" s="792"/>
      <c r="F43" s="480"/>
      <c r="G43" s="480"/>
    </row>
    <row r="44" spans="1:7" s="369" customFormat="1" ht="12.75">
      <c r="A44" s="502" t="s">
        <v>87</v>
      </c>
      <c r="B44" s="791" t="s">
        <v>77</v>
      </c>
      <c r="C44" s="750"/>
      <c r="D44" s="750"/>
      <c r="E44" s="751"/>
      <c r="F44" s="480"/>
      <c r="G44" s="480"/>
    </row>
    <row r="45" spans="1:7" s="504" customFormat="1" ht="27" customHeight="1" thickBot="1">
      <c r="A45" s="503"/>
      <c r="B45" s="793" t="s">
        <v>383</v>
      </c>
      <c r="C45" s="794"/>
      <c r="D45" s="794"/>
      <c r="E45" s="794"/>
      <c r="F45" s="492">
        <f>SUM(F34:F40)</f>
        <v>1485</v>
      </c>
      <c r="G45" s="492">
        <f>SUM(G34:G40)</f>
        <v>2097</v>
      </c>
    </row>
    <row r="59" ht="24.75" customHeight="1"/>
    <row r="62" ht="25.5" customHeight="1"/>
    <row r="74" ht="24.75" customHeight="1"/>
    <row r="82" spans="1:5" ht="12.75">
      <c r="A82" s="795"/>
      <c r="B82" s="795"/>
      <c r="C82" s="795"/>
      <c r="D82" s="795"/>
      <c r="E82" s="795"/>
    </row>
  </sheetData>
  <sheetProtection/>
  <mergeCells count="38">
    <mergeCell ref="A1:F1"/>
    <mergeCell ref="A2:F2"/>
    <mergeCell ref="A7:A8"/>
    <mergeCell ref="B7:E8"/>
    <mergeCell ref="A9:E9"/>
    <mergeCell ref="A4:G4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A31:A32"/>
    <mergeCell ref="B31:E32"/>
    <mergeCell ref="B33:E33"/>
    <mergeCell ref="B34:E34"/>
    <mergeCell ref="B35:E35"/>
    <mergeCell ref="B36:E36"/>
    <mergeCell ref="B38:E38"/>
    <mergeCell ref="B39:E39"/>
    <mergeCell ref="B37:E37"/>
    <mergeCell ref="B41:E41"/>
    <mergeCell ref="B42:E42"/>
    <mergeCell ref="B43:E43"/>
    <mergeCell ref="B44:E44"/>
    <mergeCell ref="B45:E45"/>
    <mergeCell ref="A82:E8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&amp;C6.b. sz. melléklet
a 2/2010. (I.28.) Ök. rendelethez&amp;R
6.b. sz. melléklet
</oddHeader>
    <oddFooter>&amp;L&amp;D&amp;C&amp;P</oddFooter>
  </headerFooter>
  <rowBreaks count="1" manualBreakCount="1">
    <brk id="4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7">
      <selection activeCell="H390" sqref="H390"/>
    </sheetView>
  </sheetViews>
  <sheetFormatPr defaultColWidth="9.140625" defaultRowHeight="12.75"/>
  <cols>
    <col min="1" max="1" width="8.7109375" style="385" customWidth="1"/>
    <col min="2" max="4" width="10.7109375" style="385" customWidth="1"/>
    <col min="5" max="5" width="30.7109375" style="385" customWidth="1"/>
    <col min="6" max="7" width="20.7109375" style="385" customWidth="1"/>
    <col min="8" max="16384" width="9.140625" style="385" customWidth="1"/>
  </cols>
  <sheetData>
    <row r="1" spans="1:6" ht="12.75">
      <c r="A1" s="748"/>
      <c r="B1" s="748"/>
      <c r="C1" s="748"/>
      <c r="D1" s="748"/>
      <c r="E1" s="748"/>
      <c r="F1" s="748"/>
    </row>
    <row r="2" spans="1:6" ht="12.75">
      <c r="A2" s="748"/>
      <c r="B2" s="748"/>
      <c r="C2" s="748"/>
      <c r="D2" s="748"/>
      <c r="E2" s="748"/>
      <c r="F2" s="748"/>
    </row>
    <row r="3" spans="1:5" ht="12.75">
      <c r="A3" s="359"/>
      <c r="B3" s="359"/>
      <c r="C3" s="359"/>
      <c r="D3" s="359"/>
      <c r="E3" s="359"/>
    </row>
    <row r="4" spans="1:7" ht="16.5" customHeight="1">
      <c r="A4" s="748" t="s">
        <v>452</v>
      </c>
      <c r="B4" s="748"/>
      <c r="C4" s="748"/>
      <c r="D4" s="748"/>
      <c r="E4" s="748"/>
      <c r="F4" s="748"/>
      <c r="G4" s="748"/>
    </row>
    <row r="5" spans="1:5" ht="12.75">
      <c r="A5" s="362"/>
      <c r="B5" s="362"/>
      <c r="C5" s="359"/>
      <c r="D5" s="359"/>
      <c r="E5" s="359"/>
    </row>
    <row r="6" spans="1:5" ht="12.75">
      <c r="A6" s="362"/>
      <c r="B6" s="362"/>
      <c r="C6" s="362"/>
      <c r="D6" s="362"/>
      <c r="E6" s="362"/>
    </row>
    <row r="7" spans="1:7" ht="13.5" thickBot="1">
      <c r="A7" s="362"/>
      <c r="B7" s="362"/>
      <c r="C7" s="362"/>
      <c r="D7" s="362"/>
      <c r="E7" s="362"/>
      <c r="F7" s="475"/>
      <c r="G7" s="475" t="s">
        <v>321</v>
      </c>
    </row>
    <row r="8" spans="1:7" ht="18" customHeight="1">
      <c r="A8" s="807" t="s">
        <v>359</v>
      </c>
      <c r="B8" s="809" t="s">
        <v>360</v>
      </c>
      <c r="C8" s="809"/>
      <c r="D8" s="809"/>
      <c r="E8" s="809"/>
      <c r="F8" s="476" t="s">
        <v>455</v>
      </c>
      <c r="G8" s="476" t="s">
        <v>538</v>
      </c>
    </row>
    <row r="9" spans="1:7" ht="18" customHeight="1">
      <c r="A9" s="808"/>
      <c r="B9" s="810"/>
      <c r="C9" s="810"/>
      <c r="D9" s="810"/>
      <c r="E9" s="810"/>
      <c r="F9" s="477" t="s">
        <v>183</v>
      </c>
      <c r="G9" s="477" t="s">
        <v>183</v>
      </c>
    </row>
    <row r="10" spans="1:7" ht="16.5" customHeight="1">
      <c r="A10" s="817" t="s">
        <v>361</v>
      </c>
      <c r="B10" s="789"/>
      <c r="C10" s="789"/>
      <c r="D10" s="789"/>
      <c r="E10" s="790"/>
      <c r="F10" s="478"/>
      <c r="G10" s="478"/>
    </row>
    <row r="11" spans="1:7" s="369" customFormat="1" ht="12.75">
      <c r="A11" s="479" t="s">
        <v>362</v>
      </c>
      <c r="B11" s="750" t="s">
        <v>100</v>
      </c>
      <c r="C11" s="750"/>
      <c r="D11" s="750"/>
      <c r="E11" s="751"/>
      <c r="F11" s="480"/>
      <c r="G11" s="480">
        <f>'1. sz. melléklet'!H158</f>
        <v>20</v>
      </c>
    </row>
    <row r="12" spans="1:7" s="369" customFormat="1" ht="12.75" customHeight="1">
      <c r="A12" s="479" t="s">
        <v>363</v>
      </c>
      <c r="B12" s="750" t="s">
        <v>364</v>
      </c>
      <c r="C12" s="750"/>
      <c r="D12" s="750"/>
      <c r="E12" s="751"/>
      <c r="F12" s="480"/>
      <c r="G12" s="480"/>
    </row>
    <row r="13" spans="1:7" ht="12.75">
      <c r="A13" s="481" t="s">
        <v>9</v>
      </c>
      <c r="B13" s="815" t="s">
        <v>102</v>
      </c>
      <c r="C13" s="815"/>
      <c r="D13" s="815"/>
      <c r="E13" s="816"/>
      <c r="F13" s="482"/>
      <c r="G13" s="482"/>
    </row>
    <row r="14" spans="1:7" ht="12.75" customHeight="1">
      <c r="A14" s="481" t="s">
        <v>12</v>
      </c>
      <c r="B14" s="815" t="s">
        <v>105</v>
      </c>
      <c r="C14" s="815"/>
      <c r="D14" s="815"/>
      <c r="E14" s="816"/>
      <c r="F14" s="482"/>
      <c r="G14" s="482"/>
    </row>
    <row r="15" spans="1:7" ht="12.75">
      <c r="A15" s="483" t="s">
        <v>25</v>
      </c>
      <c r="B15" s="804" t="s">
        <v>365</v>
      </c>
      <c r="C15" s="804"/>
      <c r="D15" s="804"/>
      <c r="E15" s="805"/>
      <c r="F15" s="484"/>
      <c r="G15" s="484"/>
    </row>
    <row r="16" spans="1:7" s="369" customFormat="1" ht="12.75">
      <c r="A16" s="485" t="s">
        <v>78</v>
      </c>
      <c r="B16" s="750" t="s">
        <v>114</v>
      </c>
      <c r="C16" s="750"/>
      <c r="D16" s="750"/>
      <c r="E16" s="751"/>
      <c r="F16" s="480">
        <f>SUM(F17:F19)</f>
        <v>771</v>
      </c>
      <c r="G16" s="480">
        <f>SUM(G17:G19)</f>
        <v>1003</v>
      </c>
    </row>
    <row r="17" spans="1:7" ht="12.75">
      <c r="A17" s="481" t="s">
        <v>3</v>
      </c>
      <c r="B17" s="811" t="s">
        <v>447</v>
      </c>
      <c r="C17" s="811"/>
      <c r="D17" s="811"/>
      <c r="E17" s="812"/>
      <c r="F17" s="482"/>
      <c r="G17" s="482"/>
    </row>
    <row r="18" spans="1:7" ht="12.75">
      <c r="A18" s="481" t="s">
        <v>7</v>
      </c>
      <c r="B18" s="811" t="s">
        <v>366</v>
      </c>
      <c r="C18" s="811"/>
      <c r="D18" s="811"/>
      <c r="E18" s="812"/>
      <c r="F18" s="482">
        <v>571</v>
      </c>
      <c r="G18" s="482">
        <f>'5. sz. melléklet'!G12:I12</f>
        <v>803</v>
      </c>
    </row>
    <row r="19" spans="1:7" ht="12.75">
      <c r="A19" s="481" t="s">
        <v>26</v>
      </c>
      <c r="B19" s="811" t="s">
        <v>448</v>
      </c>
      <c r="C19" s="811"/>
      <c r="D19" s="811"/>
      <c r="E19" s="812"/>
      <c r="F19" s="486">
        <v>200</v>
      </c>
      <c r="G19" s="486">
        <f>'1. sz. melléklet'!H166</f>
        <v>200</v>
      </c>
    </row>
    <row r="20" spans="1:7" s="369" customFormat="1" ht="12.75">
      <c r="A20" s="485" t="s">
        <v>84</v>
      </c>
      <c r="B20" s="791" t="s">
        <v>214</v>
      </c>
      <c r="C20" s="750"/>
      <c r="D20" s="750"/>
      <c r="E20" s="751"/>
      <c r="F20" s="480"/>
      <c r="G20" s="480"/>
    </row>
    <row r="21" spans="1:7" ht="12.75">
      <c r="A21" s="488" t="s">
        <v>40</v>
      </c>
      <c r="B21" s="802" t="s">
        <v>367</v>
      </c>
      <c r="C21" s="802"/>
      <c r="D21" s="802"/>
      <c r="E21" s="803"/>
      <c r="F21" s="482"/>
      <c r="G21" s="482"/>
    </row>
    <row r="22" spans="1:7" ht="12.75">
      <c r="A22" s="481"/>
      <c r="B22" s="811" t="s">
        <v>368</v>
      </c>
      <c r="C22" s="811"/>
      <c r="D22" s="811"/>
      <c r="E22" s="812"/>
      <c r="F22" s="486"/>
      <c r="G22" s="486"/>
    </row>
    <row r="23" spans="1:7" s="369" customFormat="1" ht="12.75">
      <c r="A23" s="485" t="s">
        <v>85</v>
      </c>
      <c r="B23" s="813" t="s">
        <v>369</v>
      </c>
      <c r="C23" s="813"/>
      <c r="D23" s="813"/>
      <c r="E23" s="814"/>
      <c r="F23" s="480"/>
      <c r="G23" s="480"/>
    </row>
    <row r="24" spans="1:7" s="369" customFormat="1" ht="12.75">
      <c r="A24" s="485" t="s">
        <v>371</v>
      </c>
      <c r="B24" s="791" t="s">
        <v>372</v>
      </c>
      <c r="C24" s="750"/>
      <c r="D24" s="750"/>
      <c r="E24" s="751"/>
      <c r="F24" s="480"/>
      <c r="G24" s="480"/>
    </row>
    <row r="25" spans="1:7" s="382" customFormat="1" ht="12.75">
      <c r="A25" s="489" t="s">
        <v>209</v>
      </c>
      <c r="B25" s="800" t="s">
        <v>128</v>
      </c>
      <c r="C25" s="800"/>
      <c r="D25" s="800"/>
      <c r="E25" s="801"/>
      <c r="F25" s="490">
        <f>SUM(F26:F27)</f>
        <v>317</v>
      </c>
      <c r="G25" s="490">
        <f>SUM(G26:G27)</f>
        <v>338</v>
      </c>
    </row>
    <row r="26" spans="1:7" s="383" customFormat="1" ht="12.75">
      <c r="A26" s="488" t="s">
        <v>373</v>
      </c>
      <c r="B26" s="802" t="s">
        <v>374</v>
      </c>
      <c r="C26" s="802"/>
      <c r="D26" s="802"/>
      <c r="E26" s="803"/>
      <c r="F26" s="482">
        <v>317</v>
      </c>
      <c r="G26" s="482">
        <f>'1. sz. melléklet'!H164</f>
        <v>338</v>
      </c>
    </row>
    <row r="27" spans="1:7" ht="12.75">
      <c r="A27" s="483" t="s">
        <v>375</v>
      </c>
      <c r="B27" s="804" t="s">
        <v>376</v>
      </c>
      <c r="C27" s="804"/>
      <c r="D27" s="804"/>
      <c r="E27" s="805"/>
      <c r="F27" s="484"/>
      <c r="G27" s="484"/>
    </row>
    <row r="28" spans="1:7" s="493" customFormat="1" ht="22.5" customHeight="1" thickBot="1">
      <c r="A28" s="491"/>
      <c r="B28" s="806" t="s">
        <v>377</v>
      </c>
      <c r="C28" s="806"/>
      <c r="D28" s="806"/>
      <c r="E28" s="793"/>
      <c r="F28" s="492">
        <f>SUM(F11+F16+F25)</f>
        <v>1088</v>
      </c>
      <c r="G28" s="492">
        <f>SUM(G11+G16+G25)</f>
        <v>1361</v>
      </c>
    </row>
    <row r="29" spans="1:5" ht="12.75" customHeight="1">
      <c r="A29" s="494"/>
      <c r="B29" s="495"/>
      <c r="C29" s="495"/>
      <c r="D29" s="495"/>
      <c r="E29" s="495"/>
    </row>
    <row r="30" spans="1:5" ht="12.75" customHeight="1">
      <c r="A30" s="494"/>
      <c r="B30" s="495"/>
      <c r="C30" s="495"/>
      <c r="D30" s="495"/>
      <c r="E30" s="495"/>
    </row>
    <row r="32" ht="13.5" thickBot="1"/>
    <row r="33" spans="1:7" ht="13.5" customHeight="1">
      <c r="A33" s="807" t="s">
        <v>359</v>
      </c>
      <c r="B33" s="809" t="s">
        <v>360</v>
      </c>
      <c r="C33" s="809"/>
      <c r="D33" s="809"/>
      <c r="E33" s="809"/>
      <c r="F33" s="476" t="s">
        <v>455</v>
      </c>
      <c r="G33" s="476" t="s">
        <v>538</v>
      </c>
    </row>
    <row r="34" spans="1:7" ht="21" customHeight="1">
      <c r="A34" s="808"/>
      <c r="B34" s="810"/>
      <c r="C34" s="810"/>
      <c r="D34" s="810"/>
      <c r="E34" s="810"/>
      <c r="F34" s="477" t="s">
        <v>183</v>
      </c>
      <c r="G34" s="477" t="s">
        <v>183</v>
      </c>
    </row>
    <row r="35" spans="1:7" s="369" customFormat="1" ht="12.75">
      <c r="A35" s="479" t="s">
        <v>0</v>
      </c>
      <c r="B35" s="751" t="s">
        <v>378</v>
      </c>
      <c r="C35" s="792"/>
      <c r="D35" s="792"/>
      <c r="E35" s="792"/>
      <c r="F35" s="506">
        <f>SUM(F36:F42)</f>
        <v>1088</v>
      </c>
      <c r="G35" s="506">
        <f>SUM(G36:G42)</f>
        <v>1361</v>
      </c>
    </row>
    <row r="36" spans="1:7" ht="12.75">
      <c r="A36" s="497" t="s">
        <v>3</v>
      </c>
      <c r="B36" s="790" t="s">
        <v>19</v>
      </c>
      <c r="C36" s="796"/>
      <c r="D36" s="796"/>
      <c r="E36" s="796"/>
      <c r="F36" s="507">
        <v>445</v>
      </c>
      <c r="G36" s="507">
        <f>'2. sz. melléklet'!H208</f>
        <v>700</v>
      </c>
    </row>
    <row r="37" spans="1:7" ht="12.75">
      <c r="A37" s="497" t="s">
        <v>7</v>
      </c>
      <c r="B37" s="790" t="s">
        <v>32</v>
      </c>
      <c r="C37" s="796"/>
      <c r="D37" s="796"/>
      <c r="E37" s="796"/>
      <c r="F37" s="508">
        <v>78</v>
      </c>
      <c r="G37" s="508">
        <f>'2. sz. melléklet'!H209</f>
        <v>123</v>
      </c>
    </row>
    <row r="38" spans="1:7" ht="12.75">
      <c r="A38" s="498" t="s">
        <v>38</v>
      </c>
      <c r="B38" s="790" t="s">
        <v>5</v>
      </c>
      <c r="C38" s="796"/>
      <c r="D38" s="796"/>
      <c r="E38" s="796"/>
      <c r="F38" s="508">
        <v>565</v>
      </c>
      <c r="G38" s="508">
        <f>'2. sz. melléklet'!H210</f>
        <v>538</v>
      </c>
    </row>
    <row r="39" spans="1:7" ht="12.75">
      <c r="A39" s="498" t="s">
        <v>26</v>
      </c>
      <c r="B39" s="790" t="s">
        <v>379</v>
      </c>
      <c r="C39" s="796"/>
      <c r="D39" s="796"/>
      <c r="E39" s="796"/>
      <c r="F39" s="508"/>
      <c r="G39" s="508"/>
    </row>
    <row r="40" spans="1:7" ht="12.75" customHeight="1">
      <c r="A40" s="488" t="s">
        <v>42</v>
      </c>
      <c r="B40" s="797" t="s">
        <v>380</v>
      </c>
      <c r="C40" s="798"/>
      <c r="D40" s="798"/>
      <c r="E40" s="798"/>
      <c r="F40" s="509"/>
      <c r="G40" s="509"/>
    </row>
    <row r="41" spans="1:7" ht="12.75" customHeight="1">
      <c r="A41" s="488" t="s">
        <v>54</v>
      </c>
      <c r="B41" s="501" t="s">
        <v>176</v>
      </c>
      <c r="C41" s="501"/>
      <c r="D41" s="501"/>
      <c r="E41" s="499"/>
      <c r="F41" s="509"/>
      <c r="G41" s="509"/>
    </row>
    <row r="42" spans="1:7" ht="12.75">
      <c r="A42" s="497" t="s">
        <v>48</v>
      </c>
      <c r="B42" s="789" t="s">
        <v>174</v>
      </c>
      <c r="C42" s="789"/>
      <c r="D42" s="789"/>
      <c r="E42" s="790"/>
      <c r="F42" s="510"/>
      <c r="G42" s="510"/>
    </row>
    <row r="43" spans="1:7" s="369" customFormat="1" ht="12.75">
      <c r="A43" s="502" t="s">
        <v>84</v>
      </c>
      <c r="B43" s="791" t="s">
        <v>381</v>
      </c>
      <c r="C43" s="750"/>
      <c r="D43" s="750"/>
      <c r="E43" s="751"/>
      <c r="F43" s="511"/>
      <c r="G43" s="511"/>
    </row>
    <row r="44" spans="1:7" s="369" customFormat="1" ht="12.75">
      <c r="A44" s="502" t="s">
        <v>85</v>
      </c>
      <c r="B44" s="751" t="s">
        <v>382</v>
      </c>
      <c r="C44" s="792"/>
      <c r="D44" s="792"/>
      <c r="E44" s="792"/>
      <c r="F44" s="512"/>
      <c r="G44" s="512"/>
    </row>
    <row r="45" spans="1:7" s="369" customFormat="1" ht="12.75">
      <c r="A45" s="502" t="s">
        <v>87</v>
      </c>
      <c r="B45" s="791" t="s">
        <v>77</v>
      </c>
      <c r="C45" s="750"/>
      <c r="D45" s="750"/>
      <c r="E45" s="751"/>
      <c r="F45" s="511"/>
      <c r="G45" s="511"/>
    </row>
    <row r="46" spans="1:7" s="504" customFormat="1" ht="27" customHeight="1" thickBot="1">
      <c r="A46" s="503"/>
      <c r="B46" s="793" t="s">
        <v>383</v>
      </c>
      <c r="C46" s="794"/>
      <c r="D46" s="794"/>
      <c r="E46" s="794"/>
      <c r="F46" s="513">
        <f>SUM(F35)</f>
        <v>1088</v>
      </c>
      <c r="G46" s="513">
        <f>SUM(G35)</f>
        <v>1361</v>
      </c>
    </row>
    <row r="63" ht="24.75" customHeight="1"/>
    <row r="85" spans="1:5" ht="12.75">
      <c r="A85" s="361"/>
      <c r="B85" s="361"/>
      <c r="C85" s="361"/>
      <c r="D85" s="361"/>
      <c r="E85" s="361"/>
    </row>
    <row r="86" spans="1:5" ht="12.75">
      <c r="A86" s="361"/>
      <c r="B86" s="361"/>
      <c r="C86" s="361"/>
      <c r="D86" s="361"/>
      <c r="E86" s="361"/>
    </row>
    <row r="87" spans="1:5" ht="12.75">
      <c r="A87" s="361"/>
      <c r="B87" s="361"/>
      <c r="C87" s="361"/>
      <c r="D87" s="361"/>
      <c r="E87" s="361"/>
    </row>
    <row r="88" spans="1:5" ht="12.75">
      <c r="A88" s="361"/>
      <c r="B88" s="361"/>
      <c r="C88" s="361"/>
      <c r="D88" s="361"/>
      <c r="E88" s="361"/>
    </row>
    <row r="89" spans="1:5" ht="12.75">
      <c r="A89" s="361"/>
      <c r="B89" s="361"/>
      <c r="C89" s="361"/>
      <c r="D89" s="361"/>
      <c r="E89" s="361"/>
    </row>
    <row r="90" spans="1:5" ht="12.75">
      <c r="A90" s="361"/>
      <c r="B90" s="361"/>
      <c r="C90" s="361"/>
      <c r="D90" s="361"/>
      <c r="E90" s="361"/>
    </row>
    <row r="91" spans="1:5" ht="12.75">
      <c r="A91" s="361"/>
      <c r="B91" s="361"/>
      <c r="C91" s="361"/>
      <c r="D91" s="361"/>
      <c r="E91" s="361"/>
    </row>
  </sheetData>
  <sheetProtection/>
  <mergeCells count="37">
    <mergeCell ref="B12:E12"/>
    <mergeCell ref="A1:F1"/>
    <mergeCell ref="A2:F2"/>
    <mergeCell ref="A8:A9"/>
    <mergeCell ref="B8:E9"/>
    <mergeCell ref="A10:E10"/>
    <mergeCell ref="B11:E11"/>
    <mergeCell ref="A4:G4"/>
    <mergeCell ref="B13:E13"/>
    <mergeCell ref="B14:E14"/>
    <mergeCell ref="B15:E15"/>
    <mergeCell ref="B16:E16"/>
    <mergeCell ref="B17:E17"/>
    <mergeCell ref="B20:E20"/>
    <mergeCell ref="B18:E18"/>
    <mergeCell ref="B19:E19"/>
    <mergeCell ref="B21:E21"/>
    <mergeCell ref="B22:E22"/>
    <mergeCell ref="A33:A34"/>
    <mergeCell ref="B33:E34"/>
    <mergeCell ref="B36:E36"/>
    <mergeCell ref="B35:E35"/>
    <mergeCell ref="B28:E28"/>
    <mergeCell ref="B37:E37"/>
    <mergeCell ref="B38:E38"/>
    <mergeCell ref="B23:E23"/>
    <mergeCell ref="B24:E24"/>
    <mergeCell ref="B25:E25"/>
    <mergeCell ref="B26:E26"/>
    <mergeCell ref="B27:E27"/>
    <mergeCell ref="B46:E46"/>
    <mergeCell ref="B39:E39"/>
    <mergeCell ref="B40:E40"/>
    <mergeCell ref="B42:E42"/>
    <mergeCell ref="B43:E43"/>
    <mergeCell ref="B44:E44"/>
    <mergeCell ref="B45:E4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&amp;C6.c. sz. melléklet
a 2/2010. (I.28.) Ök. rendelethez&amp;R
6.c. sz. melléklet
</oddHeader>
    <oddFooter>&amp;L&amp;D&amp;C&amp;P</oddFooter>
  </headerFooter>
  <rowBreaks count="1" manualBreakCount="1">
    <brk id="4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H390" sqref="H390"/>
    </sheetView>
  </sheetViews>
  <sheetFormatPr defaultColWidth="9.140625" defaultRowHeight="12.75"/>
  <cols>
    <col min="1" max="1" width="4.28125" style="361" customWidth="1"/>
    <col min="2" max="2" width="9.00390625" style="361" customWidth="1"/>
    <col min="3" max="3" width="9.140625" style="361" customWidth="1"/>
    <col min="4" max="4" width="12.8515625" style="361" customWidth="1"/>
    <col min="5" max="5" width="28.28125" style="361" customWidth="1"/>
    <col min="6" max="7" width="19.421875" style="361" customWidth="1"/>
    <col min="8" max="16384" width="9.140625" style="361" customWidth="1"/>
  </cols>
  <sheetData>
    <row r="1" spans="1:7" ht="12.75" customHeight="1">
      <c r="A1" s="820"/>
      <c r="B1" s="820"/>
      <c r="C1" s="820"/>
      <c r="D1" s="820"/>
      <c r="E1" s="820"/>
      <c r="F1" s="820"/>
      <c r="G1" s="360"/>
    </row>
    <row r="2" spans="1:7" ht="16.5" customHeight="1">
      <c r="A2" s="820" t="s">
        <v>384</v>
      </c>
      <c r="B2" s="820"/>
      <c r="C2" s="820"/>
      <c r="D2" s="820"/>
      <c r="E2" s="820"/>
      <c r="F2" s="820"/>
      <c r="G2" s="820"/>
    </row>
    <row r="3" spans="1:6" ht="12.75">
      <c r="A3" s="385"/>
      <c r="B3" s="385"/>
      <c r="C3" s="385"/>
      <c r="D3" s="385"/>
      <c r="E3" s="385"/>
      <c r="F3" s="385"/>
    </row>
    <row r="4" spans="1:6" ht="12.75">
      <c r="A4" s="385"/>
      <c r="B4" s="385"/>
      <c r="C4" s="385"/>
      <c r="D4" s="385"/>
      <c r="E4" s="385"/>
      <c r="F4" s="385"/>
    </row>
    <row r="5" spans="1:6" ht="12.75">
      <c r="A5" s="385"/>
      <c r="B5" s="385"/>
      <c r="C5" s="385"/>
      <c r="D5" s="385"/>
      <c r="E5" s="385"/>
      <c r="F5" s="385"/>
    </row>
    <row r="6" spans="1:7" ht="13.5" thickBot="1">
      <c r="A6" s="385"/>
      <c r="B6" s="385"/>
      <c r="C6" s="385"/>
      <c r="D6" s="385"/>
      <c r="E6" s="385"/>
      <c r="F6" s="403"/>
      <c r="G6" s="403" t="s">
        <v>358</v>
      </c>
    </row>
    <row r="7" spans="1:7" ht="16.5" customHeight="1" thickTop="1">
      <c r="A7" s="757" t="s">
        <v>359</v>
      </c>
      <c r="B7" s="759" t="s">
        <v>360</v>
      </c>
      <c r="C7" s="759"/>
      <c r="D7" s="759"/>
      <c r="E7" s="759"/>
      <c r="F7" s="818" t="s">
        <v>456</v>
      </c>
      <c r="G7" s="818" t="s">
        <v>539</v>
      </c>
    </row>
    <row r="8" spans="1:7" ht="15.75" customHeight="1">
      <c r="A8" s="758"/>
      <c r="B8" s="760"/>
      <c r="C8" s="760"/>
      <c r="D8" s="760"/>
      <c r="E8" s="760"/>
      <c r="F8" s="819"/>
      <c r="G8" s="819"/>
    </row>
    <row r="9" spans="1:7" ht="12.75">
      <c r="A9" s="404" t="s">
        <v>82</v>
      </c>
      <c r="B9" s="753" t="s">
        <v>118</v>
      </c>
      <c r="C9" s="753"/>
      <c r="D9" s="753"/>
      <c r="E9" s="753"/>
      <c r="F9" s="405">
        <f>SUM(F10:F12)</f>
        <v>12189</v>
      </c>
      <c r="G9" s="405">
        <f>SUM(G10:G12)</f>
        <v>24440</v>
      </c>
    </row>
    <row r="10" spans="1:7" ht="12.75">
      <c r="A10" s="406" t="s">
        <v>3</v>
      </c>
      <c r="B10" s="824" t="s">
        <v>120</v>
      </c>
      <c r="C10" s="824"/>
      <c r="D10" s="824"/>
      <c r="E10" s="824"/>
      <c r="F10" s="407">
        <v>0</v>
      </c>
      <c r="G10" s="407">
        <f>'1. sz. melléklet'!H456</f>
        <v>12251</v>
      </c>
    </row>
    <row r="11" spans="1:7" ht="12.75">
      <c r="A11" s="408" t="s">
        <v>7</v>
      </c>
      <c r="B11" s="825" t="s">
        <v>121</v>
      </c>
      <c r="C11" s="825"/>
      <c r="D11" s="825"/>
      <c r="E11" s="825"/>
      <c r="F11" s="409">
        <v>11860</v>
      </c>
      <c r="G11" s="409">
        <f>'1. sz. melléklet'!H458</f>
        <v>11860</v>
      </c>
    </row>
    <row r="12" spans="1:7" ht="12.75">
      <c r="A12" s="408" t="s">
        <v>38</v>
      </c>
      <c r="B12" s="825" t="s">
        <v>122</v>
      </c>
      <c r="C12" s="825"/>
      <c r="D12" s="825"/>
      <c r="E12" s="825"/>
      <c r="F12" s="409">
        <v>329</v>
      </c>
      <c r="G12" s="409">
        <f>'1. sz. melléklet'!H457</f>
        <v>329</v>
      </c>
    </row>
    <row r="13" spans="1:7" ht="12.75">
      <c r="A13" s="365" t="s">
        <v>84</v>
      </c>
      <c r="B13" s="753" t="s">
        <v>215</v>
      </c>
      <c r="C13" s="753"/>
      <c r="D13" s="753"/>
      <c r="E13" s="753"/>
      <c r="F13" s="410">
        <v>124532</v>
      </c>
      <c r="G13" s="410">
        <f>'1. sz. melléklet'!H461</f>
        <v>858105</v>
      </c>
    </row>
    <row r="14" spans="1:7" s="369" customFormat="1" ht="12.75">
      <c r="A14" s="365" t="s">
        <v>85</v>
      </c>
      <c r="B14" s="749" t="s">
        <v>385</v>
      </c>
      <c r="C14" s="754"/>
      <c r="D14" s="754"/>
      <c r="E14" s="752"/>
      <c r="F14" s="410">
        <v>0</v>
      </c>
      <c r="G14" s="410">
        <f>'1. sz. melléklet'!H464</f>
        <v>5850</v>
      </c>
    </row>
    <row r="15" spans="1:7" s="369" customFormat="1" ht="24.75" customHeight="1">
      <c r="A15" s="365" t="s">
        <v>87</v>
      </c>
      <c r="B15" s="832" t="s">
        <v>263</v>
      </c>
      <c r="C15" s="833"/>
      <c r="D15" s="833"/>
      <c r="E15" s="834"/>
      <c r="F15" s="410">
        <v>3800</v>
      </c>
      <c r="G15" s="410">
        <f>'1. sz. melléklet'!H465</f>
        <v>3800</v>
      </c>
    </row>
    <row r="16" spans="1:7" s="369" customFormat="1" ht="12.75">
      <c r="A16" s="411" t="s">
        <v>209</v>
      </c>
      <c r="B16" s="827" t="s">
        <v>386</v>
      </c>
      <c r="C16" s="827"/>
      <c r="D16" s="827"/>
      <c r="E16" s="827"/>
      <c r="F16" s="412">
        <v>865997</v>
      </c>
      <c r="G16" s="412">
        <f>'1. sz. melléklet'!H123</f>
        <v>978561</v>
      </c>
    </row>
    <row r="17" spans="1:7" ht="13.5" thickBot="1">
      <c r="A17" s="413"/>
      <c r="B17" s="828" t="s">
        <v>377</v>
      </c>
      <c r="C17" s="829"/>
      <c r="D17" s="829"/>
      <c r="E17" s="830"/>
      <c r="F17" s="414">
        <f>F9+SUM(F13:F16)</f>
        <v>1006518</v>
      </c>
      <c r="G17" s="414">
        <f>G9+SUM(G13:G16)</f>
        <v>1870756</v>
      </c>
    </row>
    <row r="18" ht="13.5" thickTop="1"/>
    <row r="19" ht="13.5" thickBot="1"/>
    <row r="20" spans="1:7" ht="18.75" customHeight="1" thickTop="1">
      <c r="A20" s="415" t="s">
        <v>0</v>
      </c>
      <c r="B20" s="831" t="s">
        <v>387</v>
      </c>
      <c r="C20" s="831"/>
      <c r="D20" s="831"/>
      <c r="E20" s="831"/>
      <c r="F20" s="416">
        <f>SUM(F21:F24)</f>
        <v>274564</v>
      </c>
      <c r="G20" s="416">
        <f>SUM(G21:G24)</f>
        <v>1702653</v>
      </c>
    </row>
    <row r="21" spans="1:7" ht="12.75">
      <c r="A21" s="408" t="s">
        <v>119</v>
      </c>
      <c r="B21" s="825" t="s">
        <v>388</v>
      </c>
      <c r="C21" s="825"/>
      <c r="D21" s="825"/>
      <c r="E21" s="825"/>
      <c r="F21" s="409">
        <v>145669</v>
      </c>
      <c r="G21" s="409">
        <f>'2. sz. melléklet'!H749</f>
        <v>1342219</v>
      </c>
    </row>
    <row r="22" spans="1:7" ht="12.75">
      <c r="A22" s="408" t="s">
        <v>7</v>
      </c>
      <c r="B22" s="825" t="s">
        <v>389</v>
      </c>
      <c r="C22" s="825"/>
      <c r="D22" s="825"/>
      <c r="E22" s="825"/>
      <c r="F22" s="409">
        <v>117655</v>
      </c>
      <c r="G22" s="409">
        <f>'2. sz. melléklet'!H750</f>
        <v>284132</v>
      </c>
    </row>
    <row r="23" spans="1:7" ht="12.75">
      <c r="A23" s="408" t="s">
        <v>38</v>
      </c>
      <c r="B23" s="821" t="s">
        <v>390</v>
      </c>
      <c r="C23" s="822"/>
      <c r="D23" s="822"/>
      <c r="E23" s="823"/>
      <c r="F23" s="409">
        <v>11240</v>
      </c>
      <c r="G23" s="409">
        <f>'2. sz. melléklet'!H751</f>
        <v>76302</v>
      </c>
    </row>
    <row r="24" spans="1:7" ht="12.75">
      <c r="A24" s="417" t="s">
        <v>26</v>
      </c>
      <c r="B24" s="418" t="s">
        <v>391</v>
      </c>
      <c r="C24" s="419"/>
      <c r="D24" s="419"/>
      <c r="E24" s="420"/>
      <c r="F24" s="421">
        <v>0</v>
      </c>
      <c r="G24" s="421">
        <v>0</v>
      </c>
    </row>
    <row r="25" spans="1:7" ht="12.75">
      <c r="A25" s="365" t="s">
        <v>78</v>
      </c>
      <c r="B25" s="375" t="s">
        <v>392</v>
      </c>
      <c r="C25" s="366"/>
      <c r="D25" s="366"/>
      <c r="E25" s="367"/>
      <c r="F25" s="410">
        <v>62000</v>
      </c>
      <c r="G25" s="410">
        <f>'2. sz. melléklet'!H754</f>
        <v>62000</v>
      </c>
    </row>
    <row r="26" spans="1:7" s="369" customFormat="1" ht="12.75">
      <c r="A26" s="365" t="s">
        <v>82</v>
      </c>
      <c r="B26" s="749" t="s">
        <v>393</v>
      </c>
      <c r="C26" s="754"/>
      <c r="D26" s="754"/>
      <c r="E26" s="752"/>
      <c r="F26" s="410">
        <v>6500</v>
      </c>
      <c r="G26" s="410">
        <f>'2. sz. melléklet'!H756</f>
        <v>21500</v>
      </c>
    </row>
    <row r="27" spans="1:7" s="369" customFormat="1" ht="12.75">
      <c r="A27" s="365" t="s">
        <v>85</v>
      </c>
      <c r="B27" s="749" t="s">
        <v>394</v>
      </c>
      <c r="C27" s="754"/>
      <c r="D27" s="754"/>
      <c r="E27" s="752"/>
      <c r="F27" s="410">
        <v>759277</v>
      </c>
      <c r="G27" s="410">
        <f>'2. sz. melléklet'!H180</f>
        <v>583248</v>
      </c>
    </row>
    <row r="28" spans="1:7" ht="13.5" thickBot="1">
      <c r="A28" s="413"/>
      <c r="B28" s="761" t="s">
        <v>383</v>
      </c>
      <c r="C28" s="761"/>
      <c r="D28" s="761"/>
      <c r="E28" s="761"/>
      <c r="F28" s="414">
        <f>F20+SUM(F25:F27)</f>
        <v>1102341</v>
      </c>
      <c r="G28" s="414">
        <f>G20+SUM(G25:G27)</f>
        <v>2369401</v>
      </c>
    </row>
    <row r="29" ht="13.5" thickTop="1"/>
    <row r="47" spans="1:6" ht="12.75">
      <c r="A47" s="826"/>
      <c r="B47" s="826"/>
      <c r="C47" s="826"/>
      <c r="D47" s="826"/>
      <c r="E47" s="826"/>
      <c r="F47" s="826"/>
    </row>
  </sheetData>
  <sheetProtection/>
  <mergeCells count="23">
    <mergeCell ref="B14:E14"/>
    <mergeCell ref="B15:E15"/>
    <mergeCell ref="A1:F1"/>
    <mergeCell ref="A7:A8"/>
    <mergeCell ref="B7:E8"/>
    <mergeCell ref="F7:F8"/>
    <mergeCell ref="B9:E9"/>
    <mergeCell ref="A47:F47"/>
    <mergeCell ref="B16:E16"/>
    <mergeCell ref="B17:E17"/>
    <mergeCell ref="B20:E20"/>
    <mergeCell ref="B21:E21"/>
    <mergeCell ref="B22:E22"/>
    <mergeCell ref="G7:G8"/>
    <mergeCell ref="A2:G2"/>
    <mergeCell ref="B23:E23"/>
    <mergeCell ref="B26:E26"/>
    <mergeCell ref="B27:E27"/>
    <mergeCell ref="B28:E28"/>
    <mergeCell ref="B10:E10"/>
    <mergeCell ref="B11:E11"/>
    <mergeCell ref="B12:E12"/>
    <mergeCell ref="B13:E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&amp;C7.a. sz. melléklet
a 2/2010. (I.28.) Ök. rendelethez&amp;R
7.a. sz. melléklet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Hartvichné Schmidt Hajnalka</dc:creator>
  <cp:keywords/>
  <dc:description/>
  <cp:lastModifiedBy>tmoni</cp:lastModifiedBy>
  <cp:lastPrinted>2010-02-02T16:09:44Z</cp:lastPrinted>
  <dcterms:created xsi:type="dcterms:W3CDTF">2005-01-26T11:29:16Z</dcterms:created>
  <dcterms:modified xsi:type="dcterms:W3CDTF">2010-02-03T15:59:52Z</dcterms:modified>
  <cp:category/>
  <cp:version/>
  <cp:contentType/>
  <cp:contentStatus/>
</cp:coreProperties>
</file>