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5480" windowHeight="11220" tabRatio="906" firstSheet="2" activeTab="15"/>
  </bookViews>
  <sheets>
    <sheet name="Borító" sheetId="1" r:id="rId1"/>
    <sheet name="Tartalomjegyzék" sheetId="2" state="hidden" r:id="rId2"/>
    <sheet name="Új borító 2" sheetId="3" r:id="rId3"/>
    <sheet name="Javaslat" sheetId="4" r:id="rId4"/>
    <sheet name="Előzetes hatásvizsgálat" sheetId="5" r:id="rId5"/>
    <sheet name="1. melléklet" sheetId="6" r:id="rId6"/>
    <sheet name="2. melléklet" sheetId="7" r:id="rId7"/>
    <sheet name="3. melléklet" sheetId="8" state="hidden" r:id="rId8"/>
    <sheet name="4. melléklet" sheetId="9" r:id="rId9"/>
    <sheet name="5. melléklet" sheetId="10" r:id="rId10"/>
    <sheet name="6. melléklet" sheetId="11" r:id="rId11"/>
    <sheet name="7. melléklet" sheetId="12" r:id="rId12"/>
    <sheet name="8. melléklet" sheetId="13" r:id="rId13"/>
    <sheet name="9. melléklet" sheetId="14" r:id="rId14"/>
    <sheet name="10. melléklet" sheetId="15" r:id="rId15"/>
    <sheet name="11. melléklet" sheetId="16" r:id="rId16"/>
    <sheet name="12. melléklet" sheetId="17" state="hidden" r:id="rId17"/>
    <sheet name="13. melléklet" sheetId="18" state="hidden" r:id="rId18"/>
    <sheet name="14. melléklet" sheetId="19" state="hidden" r:id="rId19"/>
    <sheet name="15. melléklet" sheetId="20" r:id="rId20"/>
    <sheet name="16. melléklet" sheetId="21" state="hidden" r:id="rId21"/>
  </sheets>
  <externalReferences>
    <externalReference r:id="rId24"/>
  </externalReferences>
  <definedNames>
    <definedName name="_xlfn._FV" hidden="1">#NAME?</definedName>
    <definedName name="_xlfn.ANCHORARRAY" hidden="1">#NAME?</definedName>
    <definedName name="enczi">'[1]rszakfössz'!$D$123</definedName>
    <definedName name="_xlnm.Print_Titles" localSheetId="14">'10. melléklet'!$1:$12</definedName>
    <definedName name="_xlnm.Print_Titles" localSheetId="15">'11. melléklet'!$2:$2</definedName>
    <definedName name="_xlnm.Print_Titles" localSheetId="19">'15. melléklet'!$1:$7</definedName>
    <definedName name="_xlnm.Print_Titles" localSheetId="13">'9. melléklet'!$3:$8</definedName>
    <definedName name="_xlnm.Print_Area" localSheetId="5">'1. melléklet'!$A$1:$L$128</definedName>
    <definedName name="_xlnm.Print_Area" localSheetId="14">'10. melléklet'!$A$1:$M$113</definedName>
    <definedName name="_xlnm.Print_Area" localSheetId="15">'11. melléklet'!$A$1:$AP$24</definedName>
    <definedName name="_xlnm.Print_Area" localSheetId="6">'2. melléklet'!$A$1:$L$104</definedName>
    <definedName name="_xlnm.Print_Area" localSheetId="7">'3. melléklet'!$A$1:$L$104</definedName>
    <definedName name="_xlnm.Print_Area" localSheetId="8">'4. melléklet'!$A$1:$L$104</definedName>
    <definedName name="_xlnm.Print_Area" localSheetId="9">'5. melléklet'!$A$1:$L$104</definedName>
    <definedName name="_xlnm.Print_Area" localSheetId="10">'6. melléklet'!$A$1:$L$104</definedName>
    <definedName name="_xlnm.Print_Area" localSheetId="11">'7. melléklet'!$A$1:$L$104</definedName>
    <definedName name="_xlnm.Print_Area" localSheetId="12">'8. melléklet'!$A$1:$L$104</definedName>
    <definedName name="_xlnm.Print_Area" localSheetId="13">'9. melléklet'!$A$1:$D$19</definedName>
    <definedName name="_xlnm.Print_Area" localSheetId="0">'Borító'!$A$1:$L$32</definedName>
    <definedName name="_xlnm.Print_Area" localSheetId="1">'Tartalomjegyzék'!$A$1:$B$23</definedName>
    <definedName name="_xlnm.Print_Area" localSheetId="2">'Új borító 2'!$A$1:$J$47</definedName>
    <definedName name="OLE_LINK1" localSheetId="4">'Előzetes hatásvizsgálat'!#REF!</definedName>
    <definedName name="Z_D61A7A68_794A_487F_AE50_05CE890374C8_.wvu.PrintArea" localSheetId="15" hidden="1">'11. melléklet'!$B$2:$AN$17</definedName>
    <definedName name="Z_D61A7A68_794A_487F_AE50_05CE890374C8_.wvu.PrintTitles" localSheetId="15" hidden="1">'11. melléklet'!$B:$B,'11. melléklet'!$2:$7</definedName>
  </definedNames>
  <calcPr fullCalcOnLoad="1"/>
</workbook>
</file>

<file path=xl/sharedStrings.xml><?xml version="1.0" encoding="utf-8"?>
<sst xmlns="http://schemas.openxmlformats.org/spreadsheetml/2006/main" count="3423" uniqueCount="779">
  <si>
    <t>- 1. melléklet</t>
  </si>
  <si>
    <t>- 2. melléklet</t>
  </si>
  <si>
    <t>- 3. melléklet</t>
  </si>
  <si>
    <t>- 4. melléklet</t>
  </si>
  <si>
    <t>- 5. melléklet</t>
  </si>
  <si>
    <t>- 6. melléklet</t>
  </si>
  <si>
    <t>- 7. melléklet</t>
  </si>
  <si>
    <t>Céltartalékok és általános tartalék</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</si>
  <si>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</si>
  <si>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</si>
  <si>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</si>
  <si>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</si>
  <si>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</si>
  <si>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</si>
  <si>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</si>
  <si>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</si>
  <si>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</si>
  <si>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</si>
  <si>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</si>
  <si>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</si>
  <si>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</si>
  <si>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</si>
  <si>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</si>
  <si>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</si>
  <si>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</si>
  <si>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</si>
  <si>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</si>
  <si>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</si>
  <si>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</si>
  <si>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</si>
  <si>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</si>
  <si>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</si>
  <si>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</si>
  <si>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</si>
  <si>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</si>
  <si>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</si>
  <si>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</si>
  <si>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</si>
  <si>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</si>
  <si>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</si>
  <si>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</si>
  <si>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</si>
  <si>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</si>
  <si>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</si>
  <si>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</si>
  <si>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</si>
  <si>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</si>
  <si>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</si>
  <si>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</si>
  <si>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</si>
  <si>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</si>
  <si>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</si>
  <si>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</si>
  <si>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</si>
  <si>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</si>
  <si>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</si>
  <si>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</si>
  <si>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</si>
  <si>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</si>
  <si>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</si>
  <si>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</si>
  <si>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</si>
  <si>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</si>
  <si>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</si>
  <si>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</si>
  <si>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</si>
  <si>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</si>
  <si>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</si>
  <si>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Összesen:</t>
  </si>
  <si>
    <t>55.</t>
  </si>
  <si>
    <t>56.</t>
  </si>
  <si>
    <t>CÉLTARTALÉKOK ÉS ÁLTALÁNOS TARTALÉK</t>
  </si>
  <si>
    <t xml:space="preserve"> </t>
  </si>
  <si>
    <t xml:space="preserve">Céltartalékok  </t>
  </si>
  <si>
    <t>Működési célú</t>
  </si>
  <si>
    <t>Fejlesztési célú</t>
  </si>
  <si>
    <t>Céltartalékok összesen</t>
  </si>
  <si>
    <t>Általános tartalékok összesen</t>
  </si>
  <si>
    <t>TARTALÉKOK ÖSSZESEN</t>
  </si>
  <si>
    <t>Nefelejcs Bölcsőde</t>
  </si>
  <si>
    <t>Összesen</t>
  </si>
  <si>
    <t>I.</t>
  </si>
  <si>
    <t>Működési bevételek</t>
  </si>
  <si>
    <t>Közhatalmi bevételek</t>
  </si>
  <si>
    <t>II.</t>
  </si>
  <si>
    <t>Felhalmozási bevételek</t>
  </si>
  <si>
    <t>III.</t>
  </si>
  <si>
    <t>Személyi juttatások</t>
  </si>
  <si>
    <t>Általános tartalék</t>
  </si>
  <si>
    <t>Megnevezés</t>
  </si>
  <si>
    <t>F</t>
  </si>
  <si>
    <t>G</t>
  </si>
  <si>
    <t>H</t>
  </si>
  <si>
    <t>I</t>
  </si>
  <si>
    <t>J</t>
  </si>
  <si>
    <t>K</t>
  </si>
  <si>
    <t>Felújítások</t>
  </si>
  <si>
    <t>L</t>
  </si>
  <si>
    <t>M</t>
  </si>
  <si>
    <t>N</t>
  </si>
  <si>
    <t>O</t>
  </si>
  <si>
    <t>P</t>
  </si>
  <si>
    <t>Q</t>
  </si>
  <si>
    <t>R</t>
  </si>
  <si>
    <t>S</t>
  </si>
  <si>
    <t>T</t>
  </si>
  <si>
    <t>U</t>
  </si>
  <si>
    <t>V</t>
  </si>
  <si>
    <t>W</t>
  </si>
  <si>
    <t>X</t>
  </si>
  <si>
    <t>Y</t>
  </si>
  <si>
    <t>Z</t>
  </si>
  <si>
    <t>AA</t>
  </si>
  <si>
    <t>AB</t>
  </si>
  <si>
    <t>AC</t>
  </si>
  <si>
    <t>AD</t>
  </si>
  <si>
    <t>AE</t>
  </si>
  <si>
    <t>AF</t>
  </si>
  <si>
    <t>AG</t>
  </si>
  <si>
    <t>AH</t>
  </si>
  <si>
    <t>AI</t>
  </si>
  <si>
    <t>AK</t>
  </si>
  <si>
    <t>AL</t>
  </si>
  <si>
    <t>AM</t>
  </si>
  <si>
    <t>AN</t>
  </si>
  <si>
    <t>AO</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</si>
  <si>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</si>
  <si>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</si>
  <si>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</si>
  <si>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</si>
  <si>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</si>
  <si>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</si>
  <si>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</si>
  <si>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</si>
  <si>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</si>
  <si>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</si>
  <si>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</si>
  <si>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</si>
  <si>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</si>
  <si>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</si>
  <si>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</si>
  <si>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</si>
  <si>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</si>
  <si>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</si>
  <si>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</si>
  <si>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</si>
  <si>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</si>
  <si>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</si>
  <si>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</si>
  <si>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</si>
  <si>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</si>
  <si>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</si>
  <si>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</si>
  <si>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</si>
  <si>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</si>
  <si>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</si>
  <si>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</si>
  <si>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</si>
  <si>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</si>
  <si>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</si>
  <si>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</si>
  <si>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</si>
  <si>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</si>
  <si>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</si>
  <si>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</si>
  <si>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</si>
  <si>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</si>
  <si>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</si>
  <si>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</si>
  <si>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</si>
  <si>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</si>
  <si>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Beruházások</t>
  </si>
  <si>
    <t>Környezetvédelmi alap</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</si>
  <si>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</si>
  <si>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</si>
  <si>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</si>
  <si>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</si>
  <si>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</si>
  <si>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</si>
  <si>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</si>
  <si>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</si>
  <si>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</si>
  <si>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</si>
  <si>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</si>
  <si>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</si>
  <si>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</si>
  <si>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Hitel-, kölcsönfelvétel államháztartáson kívülről</t>
  </si>
  <si>
    <t>Maradvány igénybevétele</t>
  </si>
  <si>
    <t>Munkaadókat terhelő járulékok és szociális hozzájárulási adó</t>
  </si>
  <si>
    <t>Dologi kiadások</t>
  </si>
  <si>
    <t>Egyéb működési célú kiadások</t>
  </si>
  <si>
    <t>Egyéb felhalmozási célú kiadások</t>
  </si>
  <si>
    <t>Felhalmozási célú visszatérítendő támogatások, kölcsönök nyújtása államháztartáson kívülre</t>
  </si>
  <si>
    <t>Felhalmozási célú céltartalék</t>
  </si>
  <si>
    <t>Maradvány igénybevétele működési célra</t>
  </si>
  <si>
    <t>Maradvány igénybevétele felhalmozási célra</t>
  </si>
  <si>
    <t>MÓR VÁROSI ÖNKORMÁNYZAT KONSZOLIDÁLT KÖLTSÉGVETÉSI BEVÉTELEK ÖSSZESEN (I.+II.)</t>
  </si>
  <si>
    <t>MÓR VÁROSI ÖNKORMÁNYZAT KONSZOLIDÁLT KÖLTSÉGVETÉSI KIADÁSOK ÖSSZESEN (I.+II.)</t>
  </si>
  <si>
    <t>Ellátottak pénzbeli juttatásai</t>
  </si>
  <si>
    <t>Tartalomjegyzék</t>
  </si>
  <si>
    <t>Önkormányzatok működési támogatásai</t>
  </si>
  <si>
    <t>Egyéb működési célú támogatások bevételei államháztartáson belülről</t>
  </si>
  <si>
    <t>Egyéb felhalmozási célú támogatások bevételei államháztartáson belülről</t>
  </si>
  <si>
    <t>Jövedelemadók</t>
  </si>
  <si>
    <t>Vagyoni típusú adók</t>
  </si>
  <si>
    <t>Értékesítési és forgalmi adók</t>
  </si>
  <si>
    <t>Gépjárműadók</t>
  </si>
  <si>
    <t>Egyéb áruhasználati és szolgáltatási adók</t>
  </si>
  <si>
    <t>Készletértékesítés ellenértéke</t>
  </si>
  <si>
    <t>Szolgáltatások ellenértéke</t>
  </si>
  <si>
    <t>Közvetített szolgáltatások ellenértéke</t>
  </si>
  <si>
    <t>Tulajdonosi bevételek</t>
  </si>
  <si>
    <t>Ellátási díjak</t>
  </si>
  <si>
    <t>Kiszámlázott általános forgalmi adó</t>
  </si>
  <si>
    <t>Általános forgalmi adó visszatérítése</t>
  </si>
  <si>
    <t>Egyéb működési bevételek</t>
  </si>
  <si>
    <t>Ingatlanok értékesítése</t>
  </si>
  <si>
    <t>Egyéb tárgyi eszközök értékesítése</t>
  </si>
  <si>
    <t>Működési célú visszatérítendő támogatások, kölcsönök visszatérülése államháztartáson kívülről</t>
  </si>
  <si>
    <t>Egyéb működési célú átvett pénzeszközök</t>
  </si>
  <si>
    <t>Működési célú visszatérítendő támogatások, kölcsönök nyújtása államháztartáson kívülre</t>
  </si>
  <si>
    <t>Egyéb működési célú támogatások államháztartáson belülre</t>
  </si>
  <si>
    <t>Működési célú céltartalékok</t>
  </si>
  <si>
    <t>Egyéb működési célú támogatások államháztartáson kívülre</t>
  </si>
  <si>
    <t>Egyéb felhalmozási célú támogatások államháztartáson belülre</t>
  </si>
  <si>
    <t>Egyéb felhalmozási célú támogatások államháztartáson kívülre</t>
  </si>
  <si>
    <t>Mór Városi Önkormányzat Ellátó Központja</t>
  </si>
  <si>
    <t>MÓRI POLGÁRMESTERI HIVATAL KÖLTSÉGVETÉSI BEVÉTELEK ÖSSZESEN (I.+II.)</t>
  </si>
  <si>
    <t>MÓRI POLGÁRMESTERI HIVATAL KÖLTSÉGVETÉSI KIADÁSOK ÖSSZESEN (I.+II.)</t>
  </si>
  <si>
    <t>MÓR VÁROSI ÖNKORMÁNYZAT KÖLTSÉGVETÉSI BEVÉTELEK ÖSSZESEN (I.+II.)</t>
  </si>
  <si>
    <t>MÓR VÁROSI ÖNKORMÁNYZAT KÖLTSÉGVETÉSI KIADÁSOK ÖSSZESEN (I.+II.)</t>
  </si>
  <si>
    <t>Elvonások és befizetések bevételei</t>
  </si>
  <si>
    <t>Elvonások és befizetések</t>
  </si>
  <si>
    <t>- 8. melléklet</t>
  </si>
  <si>
    <t>- 9. melléklet</t>
  </si>
  <si>
    <t>- 10. melléklet</t>
  </si>
  <si>
    <t>- 11. melléklet</t>
  </si>
  <si>
    <t>- 12. melléklet</t>
  </si>
  <si>
    <t>NEFELEJCS BÖLCSŐDE ÖSSZESEN</t>
  </si>
  <si>
    <t>NEFELEJCS BÖLCSŐDE KÖLTSÉGVETÉSI BEVÉTELEK ÖSSZESEN (I.+II.)</t>
  </si>
  <si>
    <t>NEFELEJCS BÖLCSŐDE KÖLTSÉGVETÉSI KIADÁSOK ÖSSZESEN (I.+II.)</t>
  </si>
  <si>
    <t>NEFELEJCS BÖLCSŐDE KIADÁSOK ÖSSZESEN (I.+II.+III.+IV.)</t>
  </si>
  <si>
    <t>LAMBERG-KASTÉLY KULTURÁLIS KÖZPONT ÖSSZESEN</t>
  </si>
  <si>
    <t>Mór Városi Önkormányzat engedélyezett alkalmazotti létszáma kormányzati funkciók szerinti bontásban</t>
  </si>
  <si>
    <t>011130</t>
  </si>
  <si>
    <t>066020</t>
  </si>
  <si>
    <t>074031</t>
  </si>
  <si>
    <t>074032</t>
  </si>
  <si>
    <t>082042</t>
  </si>
  <si>
    <t>082043</t>
  </si>
  <si>
    <t>082044</t>
  </si>
  <si>
    <t>082092</t>
  </si>
  <si>
    <t>091110</t>
  </si>
  <si>
    <t>091130</t>
  </si>
  <si>
    <t>091220</t>
  </si>
  <si>
    <t>091250</t>
  </si>
  <si>
    <t>092260</t>
  </si>
  <si>
    <t>098021</t>
  </si>
  <si>
    <t>Önkormányzatok és önkormányzati hivatalok jogalkotó és általános igazgatási tevékenysége</t>
  </si>
  <si>
    <t>Város-, községgazdálkodási egyéb szolgáltatások</t>
  </si>
  <si>
    <t>Család- és nővédelmi egészségügyi gondozás</t>
  </si>
  <si>
    <t>Ifjúság-egészségügyi gondozás</t>
  </si>
  <si>
    <t>Könyvtári állomány gyarapítása, nyilvántartása</t>
  </si>
  <si>
    <t>Könyvtári állomány feltárása, megőrzése, védelme</t>
  </si>
  <si>
    <t>Könyvtári szolgáltatások</t>
  </si>
  <si>
    <t>Közművelődés - hagyományos közösségi kulturális értékek</t>
  </si>
  <si>
    <t>Óvodai nevelés, ellátás szakmai feladatai</t>
  </si>
  <si>
    <t>Nemzetiségi óvodai nevelés, ellátás szakmai feladatai</t>
  </si>
  <si>
    <t>Köznevelési intézmény 1-4. évfolyamán tanulók nevelésével, oktatásával összefüggő működtetési feladatok</t>
  </si>
  <si>
    <t>Alapfokú művészetoktatás-sal összefüggő működtetési feladatok</t>
  </si>
  <si>
    <t>Gimnázium és szakképző iskola tanulóinak közismereti és szakmai elméleti oktatásával összefüggő működtetési feladatok</t>
  </si>
  <si>
    <t>Pedagógiai szakszolgáltató tevékenység szakmai feladatai</t>
  </si>
  <si>
    <t>Köztisztviselő</t>
  </si>
  <si>
    <t>Közfoglal-koztatott</t>
  </si>
  <si>
    <t>Közalkalmazott</t>
  </si>
  <si>
    <t>Mór Városi Önkormányzat</t>
  </si>
  <si>
    <t>Móri Polgármesteri Hivatal</t>
  </si>
  <si>
    <t>Mór Városi Önkormányzat adósságot keletkeztető ügyletekből és kezességvállalásokból fennálló kötelezettségei</t>
  </si>
  <si>
    <t>MEGNEVEZÉS</t>
  </si>
  <si>
    <t>Önkormány-zat fizetési kötelzettsége</t>
  </si>
  <si>
    <t>ÖSSZES KÖTELEZETTSÉG</t>
  </si>
  <si>
    <t>Mór Városi Önkormányzat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</si>
  <si>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</si>
  <si>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</si>
  <si>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</si>
  <si>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</si>
  <si>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</si>
  <si>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</si>
  <si>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SAJÁT BEVÉTELEK ÖSSZESEN*</t>
  </si>
  <si>
    <t>- 13. melléklet</t>
  </si>
  <si>
    <t>- 14. melléklet</t>
  </si>
  <si>
    <t>041233</t>
  </si>
  <si>
    <t>Hosszabb időtartamú közfoglalkoztatás</t>
  </si>
  <si>
    <t>096015</t>
  </si>
  <si>
    <t>Gyermekétkeztetés köznevelési intézményben</t>
  </si>
  <si>
    <t>Államháztartáson belüli megelőlegezések visszafizetése</t>
  </si>
  <si>
    <t>MÓRI PITYPANG ÓVODA ÖSSZESEN</t>
  </si>
  <si>
    <t>MÓRI PITYPANG ÓVODA KÖLTSÉGVETÉSI BEVÉTELEK ÖSSZESEN (I.+II.)</t>
  </si>
  <si>
    <t>MÓRI PITYPANG ÓVODA KÖLTSÉGVETÉSI KIADÁSOK ÖSSZESEN (I.+II.)</t>
  </si>
  <si>
    <t>MÓRI PITYPANG ÓVODA KIADÁSOK ÖSSZESEN (I.+II.+III.+IV.)</t>
  </si>
  <si>
    <t>MÓRI NAPSUGÁR ÓVODA KÖLTSÉGVETÉSI BEVÉTELEK ÖSSZESEN (I.+II.)</t>
  </si>
  <si>
    <t>MÓRI NAPSUGÁR ÓVODA KÖLTSÉGVETÉSI KIADÁSOK ÖSSZESEN (I.+II.)</t>
  </si>
  <si>
    <t>MÓRI NAPSUGÁR ÓVODA KIADÁSOK ÖSSZESEN (I.+II.+III.+IV.)</t>
  </si>
  <si>
    <t>MÓRI NAPSUGÁR ÓVODA ÖSSZESEN</t>
  </si>
  <si>
    <t>Móri Pitypang Óvoda</t>
  </si>
  <si>
    <t>Móri Napsugár Óvoda</t>
  </si>
  <si>
    <t>Felhalmozási célú visszatérítendő támogatások, kölcsönök visszatérülése államháztartáson kívülről</t>
  </si>
  <si>
    <t>Gyermekek bölcsődei ellátása</t>
  </si>
  <si>
    <t>Gyermekétkezte-tés bölcsődében</t>
  </si>
  <si>
    <t>Sor-
szám</t>
  </si>
  <si>
    <t>Támogatott szervezet neve</t>
  </si>
  <si>
    <t>Támogatás célja</t>
  </si>
  <si>
    <t>Működési célú támogatás összege</t>
  </si>
  <si>
    <t>Felhalmozási célú támogatás összege</t>
  </si>
  <si>
    <t>Működési támogatás</t>
  </si>
  <si>
    <t>Emberi Erőforrás Támogatáskezelő</t>
  </si>
  <si>
    <t>Bursa Hungarica ösztöndíj</t>
  </si>
  <si>
    <t>Móri Többcélú Kistérségi Társulás</t>
  </si>
  <si>
    <t>Nagytérségi hulladékgazdálkodás</t>
  </si>
  <si>
    <t xml:space="preserve">Szociális Alapszolgáltatási Központ </t>
  </si>
  <si>
    <t>Központi költségvetés</t>
  </si>
  <si>
    <t>"Mór Város Sportjáért" Közalapítvány</t>
  </si>
  <si>
    <t>Civil szervezetek (kérelem alapján)</t>
  </si>
  <si>
    <t>Bornapi rendezvények támogatása</t>
  </si>
  <si>
    <t>Háziorvosok és házi gyermekorvosok</t>
  </si>
  <si>
    <t>Praxistámogatás</t>
  </si>
  <si>
    <t>Kérelem alapján</t>
  </si>
  <si>
    <t>Sportcélú feladatok támogatása</t>
  </si>
  <si>
    <t>Közművelődési Közalapítvány</t>
  </si>
  <si>
    <t>Mór Városi Sportegyesület</t>
  </si>
  <si>
    <t>Sportfejlesztési program támogatása</t>
  </si>
  <si>
    <t>Mór Városi Televízió Nonprofit Kft.</t>
  </si>
  <si>
    <t>Mór-Holding Kft.</t>
  </si>
  <si>
    <t>Móri Borvidék TDM Egyesület</t>
  </si>
  <si>
    <t>Móri Önkormányzati Tűzoltóság</t>
  </si>
  <si>
    <t>Móri Szabadidőközpont Kft.</t>
  </si>
  <si>
    <t>Szent Erzsébet Római Katolikus Általános Iskola</t>
  </si>
  <si>
    <t>Egyházak támogatása (kérelem alapján)</t>
  </si>
  <si>
    <t>Kert utcai ingatlanok közművesítése, útalap építés</t>
  </si>
  <si>
    <t>082063</t>
  </si>
  <si>
    <t>Múzeumi kiállítási tevékenység</t>
  </si>
  <si>
    <t>Fogyasztási adók</t>
  </si>
  <si>
    <t>Óvoda működtetés támogatása</t>
  </si>
  <si>
    <t>Hajléktalan Szálló működési támogatása</t>
  </si>
  <si>
    <t>Közfoglalkoztatási támogatás visszafizetése</t>
  </si>
  <si>
    <t>Államháztartáson belüli megelőlegezések</t>
  </si>
  <si>
    <t>2021.</t>
  </si>
  <si>
    <t>2022.</t>
  </si>
  <si>
    <t>2023.</t>
  </si>
  <si>
    <t>Mt. hatálya alá tartozó munkavállaló</t>
  </si>
  <si>
    <t>- 15. melléklet</t>
  </si>
  <si>
    <t>Kötelező feladatok</t>
  </si>
  <si>
    <t>Önként vállalt feladatok</t>
  </si>
  <si>
    <t>Működési bevételek előirányzat csoport</t>
  </si>
  <si>
    <t>B1</t>
  </si>
  <si>
    <t>B11</t>
  </si>
  <si>
    <t>B12</t>
  </si>
  <si>
    <t>B13</t>
  </si>
  <si>
    <t>B16</t>
  </si>
  <si>
    <t>B14</t>
  </si>
  <si>
    <t>B15</t>
  </si>
  <si>
    <t>Működési célú garancia- és kezességvállalásból származó megtérülések államháztartáson belülről</t>
  </si>
  <si>
    <t>Működési célú visszatérítendő támogatások, kölcsönök visszatérülése államháztartáson belülről</t>
  </si>
  <si>
    <t>Működési célú visszatérítendő támogatások, kölcsönök igénybevétele államháztartáson belülről</t>
  </si>
  <si>
    <t>B3</t>
  </si>
  <si>
    <t>B31</t>
  </si>
  <si>
    <t>B32</t>
  </si>
  <si>
    <t>B33</t>
  </si>
  <si>
    <t>B34</t>
  </si>
  <si>
    <t>B36</t>
  </si>
  <si>
    <t>Szociális hozájárulási adó és járulékok</t>
  </si>
  <si>
    <t>Bérhez és foglalkoztatáshoz kapcsolódó adók</t>
  </si>
  <si>
    <t>B351</t>
  </si>
  <si>
    <t>B352</t>
  </si>
  <si>
    <t>B354</t>
  </si>
  <si>
    <t>B355</t>
  </si>
  <si>
    <t>B4</t>
  </si>
  <si>
    <t>B401</t>
  </si>
  <si>
    <t>B402</t>
  </si>
  <si>
    <t>B403</t>
  </si>
  <si>
    <t>B404</t>
  </si>
  <si>
    <t>B405</t>
  </si>
  <si>
    <t>B406</t>
  </si>
  <si>
    <t>B407</t>
  </si>
  <si>
    <t>B408</t>
  </si>
  <si>
    <t>Kamatbevételek és más nyereségjellegű bevételek</t>
  </si>
  <si>
    <t>B409</t>
  </si>
  <si>
    <t>B410</t>
  </si>
  <si>
    <t>B411</t>
  </si>
  <si>
    <t>Egyéb pénzügyi műveletek bevételei</t>
  </si>
  <si>
    <t>Biztosító által fizetett kártérítés</t>
  </si>
  <si>
    <t>B6</t>
  </si>
  <si>
    <t>B2</t>
  </si>
  <si>
    <t>B5</t>
  </si>
  <si>
    <t>B7</t>
  </si>
  <si>
    <t>B21</t>
  </si>
  <si>
    <t>Felhalmozási célú önkormányzati támogatások</t>
  </si>
  <si>
    <t>B25</t>
  </si>
  <si>
    <t>B22</t>
  </si>
  <si>
    <t>B23</t>
  </si>
  <si>
    <t>B24</t>
  </si>
  <si>
    <t>Felhalmozási bevételek előirányzat csoport</t>
  </si>
  <si>
    <t>Felhalmozási célú garancia- és kezességvállalásból származó megtérülések államháztartáson belülről</t>
  </si>
  <si>
    <t>Felhalmozási célú visszatérítendő támogatások, kölcsönök visszatérülése államháztartáson belülről</t>
  </si>
  <si>
    <t>Felhalmozási célú visszatérítendő támogatások, kölcsönök igénybevétele államháztartáson belülről</t>
  </si>
  <si>
    <t>B51</t>
  </si>
  <si>
    <t>B52</t>
  </si>
  <si>
    <t>B53</t>
  </si>
  <si>
    <t>B54</t>
  </si>
  <si>
    <t>B55</t>
  </si>
  <si>
    <t>Immateriális javak értékesítése</t>
  </si>
  <si>
    <t>Részesedések értékesítése</t>
  </si>
  <si>
    <t>Részesedések megszűnéséhez kapcsolódó bevételek</t>
  </si>
  <si>
    <t>B61</t>
  </si>
  <si>
    <t>B62</t>
  </si>
  <si>
    <t>B63</t>
  </si>
  <si>
    <t>B64</t>
  </si>
  <si>
    <t>B65</t>
  </si>
  <si>
    <t>B71</t>
  </si>
  <si>
    <t>B72</t>
  </si>
  <si>
    <t>B73</t>
  </si>
  <si>
    <t>B74</t>
  </si>
  <si>
    <t>B75</t>
  </si>
  <si>
    <t>Működési célú garancia- és kezességvállalásból származó megtérülések államháztartáson kívülről</t>
  </si>
  <si>
    <t>Működési célú visszatérítendő támogatások, kölcsönök visszatérülése az Európai Uniótól</t>
  </si>
  <si>
    <t>Működési célú visszatérítendő támogatások, kölcsönök visszatérülése kormánoktól és más nemzetközi szervezetektől</t>
  </si>
  <si>
    <t>Felhalmozási célú garancia- és kezességvállalásból származó megtérülések államháztartáson kívülről</t>
  </si>
  <si>
    <t>Felhalmozási célú visszatérítendő támogatások, kölcsönök visszatérülése az Európai Uniótól</t>
  </si>
  <si>
    <t>Felhalmozási célú visszatérítendő támogatások, kölcsönök visszatérülése kormánoktól és más nemzetközi szervezetektől</t>
  </si>
  <si>
    <t>Egyéb felhalmozási célú átvett pénzeszközök</t>
  </si>
  <si>
    <t>Finanszírozási bevételek előirányzat csoport</t>
  </si>
  <si>
    <t>B81</t>
  </si>
  <si>
    <t>Belföldi finanszírozás bevételei</t>
  </si>
  <si>
    <t>B811</t>
  </si>
  <si>
    <t>B813</t>
  </si>
  <si>
    <t>B814</t>
  </si>
  <si>
    <t>B816</t>
  </si>
  <si>
    <t>Külföldi finanszírozás bevételei</t>
  </si>
  <si>
    <t>B82</t>
  </si>
  <si>
    <t>B83</t>
  </si>
  <si>
    <t>B84</t>
  </si>
  <si>
    <t>Adóssághoz nem kapcsolódó származékos ügyletek bevételei</t>
  </si>
  <si>
    <t>Váltóbevételek</t>
  </si>
  <si>
    <t>Hitel-, kölcsönfelvétel pénzügyi vállalkozástól</t>
  </si>
  <si>
    <t>Központi, irányítószervi támogatás</t>
  </si>
  <si>
    <t>Működési kiadások előirányzat csoport</t>
  </si>
  <si>
    <t>K1</t>
  </si>
  <si>
    <t>K3</t>
  </si>
  <si>
    <t>K4</t>
  </si>
  <si>
    <t>K5</t>
  </si>
  <si>
    <t>K502</t>
  </si>
  <si>
    <t>K506</t>
  </si>
  <si>
    <t>K508</t>
  </si>
  <si>
    <t>K512</t>
  </si>
  <si>
    <t>K513/1</t>
  </si>
  <si>
    <t>K513/2</t>
  </si>
  <si>
    <t>K513/3</t>
  </si>
  <si>
    <t>Felhalmozási kiadások előirányzat csoport</t>
  </si>
  <si>
    <t>K6</t>
  </si>
  <si>
    <t>K7</t>
  </si>
  <si>
    <t>K8</t>
  </si>
  <si>
    <t>K84</t>
  </si>
  <si>
    <t>K86</t>
  </si>
  <si>
    <t>K89</t>
  </si>
  <si>
    <t>Finanszírozási kiadások előirányzat csoport</t>
  </si>
  <si>
    <t>K91</t>
  </si>
  <si>
    <t>K92</t>
  </si>
  <si>
    <t>K93</t>
  </si>
  <si>
    <t>K94</t>
  </si>
  <si>
    <t>Belföldi finanszírozás kiadásai</t>
  </si>
  <si>
    <t>Külföldi finanszírozás kiadásai</t>
  </si>
  <si>
    <t>Adóssághoz nem kapcsolódó származékos ügyletek kiadásai</t>
  </si>
  <si>
    <t>Váltókiadások</t>
  </si>
  <si>
    <t>K911</t>
  </si>
  <si>
    <t>K914</t>
  </si>
  <si>
    <t>K915</t>
  </si>
  <si>
    <t>Hitel-, kölcsöntörlesztés államháztartáson kívülre</t>
  </si>
  <si>
    <t>Központi, irányítószervi támogatások folyósítása</t>
  </si>
  <si>
    <t>MÓR VÁROSI ÖNKORMÁNYZAT ELLÁTÓ KÖZPONTJA KÖLTSÉGVETÉSI BEVÉTELEK ÖSSZESEN (I.+II.)</t>
  </si>
  <si>
    <t>MÓR VÁROSI ÖNKORMÁNYZAT ELLÁTÓ KÖZPONTJA KÖLTSÉGVETÉSI KIADÁSOK ÖSSZESEN (I.+II.)</t>
  </si>
  <si>
    <t>MÓR VÁROSI ÖNKORMÁNYZAT ELLÁTÓ KÖZPONTJA KIADÁSOK ÖSSZESEN (I.+II.+III.+IV.)</t>
  </si>
  <si>
    <t>MÓR VÁROSI ÖNKORMÁNYZAT ELLÁTÓ KÖZPONTJA ÖSSZESEN</t>
  </si>
  <si>
    <t>NEFELEJCS BÖLCSŐDE BEVÉTELEK ÖSSZESEN (I.+II.+III.)</t>
  </si>
  <si>
    <t>MÓRI NAPSUGÁR ÓVODA BEVÉTELEK ÖSSZESEN (I.+II.+III.)</t>
  </si>
  <si>
    <t>MÓRI PITYPANG ÓVODA BEVÉTELEK ÖSSZESEN (I.+II.+III.)</t>
  </si>
  <si>
    <t>MÓR VÁROSI ÖNKORMÁNYZAT ELLÁTÓ KÖZPONTJA BEVÉTELEK ÖSSZESEN (I.+II.+III.)</t>
  </si>
  <si>
    <t>MÓRI POLGÁRMESTERI HIVATAL BEVÉTELEK ÖSSZESEN (I.+II.+III.)</t>
  </si>
  <si>
    <t>MÓR VÁROSI ÖNKORMÁNYZAT ÖSSZESEN</t>
  </si>
  <si>
    <t>MÓR VÁROSI ÖNKORMÁNYZAT BEVÉTELEK ÖSSZESEN (I.+II.+III.)</t>
  </si>
  <si>
    <t>MÓRI POLGÁRMESTERI HIVATAL ÖSSZESEN</t>
  </si>
  <si>
    <t>MÓRI POLGÁRMESTERI HIVATAL KIADÁSOK ÖSSZESEN (I.+II.+III.)</t>
  </si>
  <si>
    <t>MÓR VÁROSI ÖNKORMÁNYZAT KIADÁSOK ÖSSZESEN (I.+II.+III.)</t>
  </si>
  <si>
    <t>TOP-1.1.3-15-FE1-2016-00006</t>
  </si>
  <si>
    <t>TOP-2.1.1-15-FE1-2016-00004</t>
  </si>
  <si>
    <t>Államigazgatási feladatok</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</si>
  <si>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</si>
  <si>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</si>
  <si>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</si>
  <si>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</si>
  <si>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Felhalmozási költségvetési maradványból</t>
  </si>
  <si>
    <t>EU támogatás</t>
  </si>
  <si>
    <t>Fejlesztési bevételből</t>
  </si>
  <si>
    <t>Működési bevételből, illetve működési célú költségvetési maradványból</t>
  </si>
  <si>
    <t>finanszírozott fejlesztések</t>
  </si>
  <si>
    <t>Áthúzódó</t>
  </si>
  <si>
    <t>Önkormányzatok és önkormányzati hivatalok jogalkotó és általános igazgatási tevékenysége (011130)</t>
  </si>
  <si>
    <t>Az önkormányzati vagyonnal való gazdálkodással kapcsolatos feladatok (013350)</t>
  </si>
  <si>
    <t>Kis értékű eszközbeszerzés</t>
  </si>
  <si>
    <t>Ingatlan vásárlások</t>
  </si>
  <si>
    <t>Intézményi kis összegű beruházások</t>
  </si>
  <si>
    <t>Út, autópálya építés (045120)</t>
  </si>
  <si>
    <t>Piac üzemeltetése (047120)</t>
  </si>
  <si>
    <t>TOP-2.1.1-15 Barnamezős területek rehabilitációja</t>
  </si>
  <si>
    <t>TOP-1.1.3-15 Helyi gazdaságfejlesztés</t>
  </si>
  <si>
    <t>Turizmusfejlesztési támogatások és tevékenységek (047320)</t>
  </si>
  <si>
    <t>TOP-1.2.1-15 Lamberg pince felújítása</t>
  </si>
  <si>
    <t>Nem veszélyes (települési) hulladék vegyes (ömlesztett) begyüjtése, szállítása, átrakása (051030)</t>
  </si>
  <si>
    <t>Szennyvíz gyűjtése, tisztítása, elhelyezése (052020)</t>
  </si>
  <si>
    <t>Településfejlesztés igazgatása (062010)</t>
  </si>
  <si>
    <t>Településrendezési Terv felülvizsgálata</t>
  </si>
  <si>
    <t>Víztermelés, -kezelés, -ellátás (063080)</t>
  </si>
  <si>
    <t>Zöldterület-kezelés (066010)</t>
  </si>
  <si>
    <t>Térfigyelő kamerarendszer bővítés</t>
  </si>
  <si>
    <t>Sportlétesítmények, edzőtáborok működtetése és fejlesztése (081030)</t>
  </si>
  <si>
    <t>Köznevelési intézmény 1-4. évfolyamán tanulók nevelésével, oktatásával összefüggő működtetési feladatok (091220)</t>
  </si>
  <si>
    <t>Bérlakás és nem lakáscélú helyiségek felújítása (Mór-Holding Kft.)</t>
  </si>
  <si>
    <t>Intézményi kis összegű felújítások</t>
  </si>
  <si>
    <t>Mór út és járdaépítés, felújítás</t>
  </si>
  <si>
    <t>Szennyvíztelep felújítása</t>
  </si>
  <si>
    <t>TOP-3.2.1-16. Petőfi Iskola tornaterem energetikai korszerűsítése</t>
  </si>
  <si>
    <t>102.</t>
  </si>
  <si>
    <t>103.</t>
  </si>
  <si>
    <t>104.</t>
  </si>
  <si>
    <t>Sportfejlesztési program támogatása Móri SE</t>
  </si>
  <si>
    <t>Lakáshoz jutást segítő támogatások (061030)</t>
  </si>
  <si>
    <t>Első lakáshoz jutók támogatása</t>
  </si>
  <si>
    <t>Fejlesztési célú céltartalékok</t>
  </si>
  <si>
    <t>Intézmények</t>
  </si>
  <si>
    <t>Bútor beszerzés</t>
  </si>
  <si>
    <t>Informatikai beszerzések</t>
  </si>
  <si>
    <t>Érdekeltségnövelő pályázat eszközbeszerzés</t>
  </si>
  <si>
    <t>Végösszesen:</t>
  </si>
  <si>
    <t>pályázati forrásból</t>
  </si>
  <si>
    <t>önkormányzati forrásból</t>
  </si>
  <si>
    <t>MÓR VÁROSI ÖNKORMÁNYZAT KONSZOLIDÁLT BEVÉTELEK ÖSSZESEN (I.+II.+III.)</t>
  </si>
  <si>
    <t>MÓR VÁROSI ÖNKORMÁNYZAT KONSZOLIDÁLT KIADÁSOK ÖSSZESEN (I.+II.+III.)</t>
  </si>
  <si>
    <t>105.</t>
  </si>
  <si>
    <t>106.</t>
  </si>
  <si>
    <t>107.</t>
  </si>
  <si>
    <t>108.</t>
  </si>
  <si>
    <t>109.</t>
  </si>
  <si>
    <t>110.</t>
  </si>
  <si>
    <t>111.</t>
  </si>
  <si>
    <t>112.</t>
  </si>
  <si>
    <t>113.</t>
  </si>
  <si>
    <t>114.</t>
  </si>
  <si>
    <t>115.</t>
  </si>
  <si>
    <t>116.</t>
  </si>
  <si>
    <t>117.</t>
  </si>
  <si>
    <t>118.</t>
  </si>
  <si>
    <t>119.</t>
  </si>
  <si>
    <t>120.</t>
  </si>
  <si>
    <t>121.</t>
  </si>
  <si>
    <t>122.</t>
  </si>
  <si>
    <t>123.</t>
  </si>
  <si>
    <t>124.</t>
  </si>
  <si>
    <t>MÓR VÁROSI ÖNKORMÁNYZAT KONSZOLIDÁLT KÖLTSÉGVETÉSI EGYENLEGE ÉS ANNAK FINANSZÍROZÁSA</t>
  </si>
  <si>
    <t>Pályázatból rendelkezésre álló forrás</t>
  </si>
  <si>
    <t>Becsült megvalósítási  költség</t>
  </si>
  <si>
    <t>Sor-szám</t>
  </si>
  <si>
    <t>Fejlesztési cél</t>
  </si>
  <si>
    <t>Forráshiány / várható hitel összege</t>
  </si>
  <si>
    <t>Helyi gazdaságfejlesztés Mór városban</t>
  </si>
  <si>
    <r>
      <t>Barnamezős területek rehabilitációja Mór Városában</t>
    </r>
    <r>
      <rPr>
        <sz val="12"/>
        <color indexed="8"/>
        <rFont val="Arial"/>
        <family val="2"/>
      </rPr>
      <t xml:space="preserve"> </t>
    </r>
  </si>
  <si>
    <t>SJ</t>
  </si>
  <si>
    <t>Köztemető-fenntartás és -működtetés (013320)</t>
  </si>
  <si>
    <t>Kálvária temető kerítés építés /új parcella</t>
  </si>
  <si>
    <t>Beruházási hitelből</t>
  </si>
  <si>
    <t>TOP-2.1.2-15 Mór integrált fenntartható és zöld megújítása</t>
  </si>
  <si>
    <t>TOP-2.1.2-15</t>
  </si>
  <si>
    <t xml:space="preserve"> Mór integrált fenntartható és zöld megújítása</t>
  </si>
  <si>
    <t>Hulladékgyűjtők vásárlása</t>
  </si>
  <si>
    <t>Közvilágítás (064010)</t>
  </si>
  <si>
    <t>Városi lámpahelyek bővítése</t>
  </si>
  <si>
    <t>Szabadidősport- (rekreációs sport) tevékenység és támogatása (081045)</t>
  </si>
  <si>
    <t>TOP-7.1.1-16-H-094-1.A Wekerle Sándor Szabadidőközpont BMX és görkorcsolyapálya építése</t>
  </si>
  <si>
    <t>TOP-7.1.1-16-H-094-1.A Mór Vértes utca ifjúsági tér kialakítása</t>
  </si>
  <si>
    <t>Könyv beszerzés</t>
  </si>
  <si>
    <t>Kubinyi program</t>
  </si>
  <si>
    <t>Önkormány-zati saját forrás</t>
  </si>
  <si>
    <t>Beruházási hitel</t>
  </si>
  <si>
    <t>adatok Ft-ban</t>
  </si>
  <si>
    <t xml:space="preserve"> - 16. melléklet</t>
  </si>
  <si>
    <t>Mór Városi Önkormányzat azon fejlesztési céljai, amelyek megvalósításához adósságot keletkeztető ügylet szükséges</t>
  </si>
  <si>
    <t>LAMBERG-KASTÉLY MŰVELŐDÉSI KÖZPONT, KÖNYVTÁR ÉS MUZEÁLIS KIÁLLÍTÓHELY KÖLTSÉGVETÉSI BEVÉTELEK ÖSSZESEN (I.+II.)</t>
  </si>
  <si>
    <t>LAMBERG-KASTÉLY MŰVELŐDÉSI KÖZPONT, KÖNYVTÁR ÉS MUZEÁLIS KIÁLLÍTÓHELY BEVÉTELEK ÖSSZESEN (I.+II.+III.)</t>
  </si>
  <si>
    <t>LAMBERG-KASTÉLY MŰVELŐDÉSI KÖZPONT, KÖNYVTÁR ÉS MUZEÁLIS KIÁLLÍTÓHELY KÖLTSÉGVETÉSI KIADÁSOK ÖSSZESEN (I.+II.)</t>
  </si>
  <si>
    <t>LAMBERG-KASTÉLY MŰVELŐDÉSI KÖZPONT, KÖNYVTÁR ÉS MUZEÁLIS KIÁLLÍTÓHELY KIADÁSOK ÖSSZESEN (I.+II.+III.+IV.)</t>
  </si>
  <si>
    <t>Lamberg-kastély Művelődési Központ, Könyvtár és Muzeális Kiállítóhely</t>
  </si>
  <si>
    <t>Lamberg-kastély Művelődési Központ, Könyvtár és Muzális Kiállítóhely</t>
  </si>
  <si>
    <t>Eszközbeszerzés</t>
  </si>
  <si>
    <t>Mór Városi Önkormányzat 2021. évi konszolidált költségvetése előirányzat-csoportok, kiemelt előirányzatok szerinti bontásban</t>
  </si>
  <si>
    <t>Mór Városi Önkormányzat 2021. évi költségvetése előirányzat-csoportok, kiemelt előirányzatok szerinti bontásban</t>
  </si>
  <si>
    <t>Móri Polgármesteri Hivatal 2021. évi költségvetése előirányzat-csoportok, kiemelt előirányzatok szerinti bontásban</t>
  </si>
  <si>
    <t>Mór Városi Önkormányzat Ellátó Központja 2021. évi költségvetése előirányzat-csoportok, kiemelt előirányzatok szerinti bontásban</t>
  </si>
  <si>
    <t>Móri Pitypang Óvoda 2021. évi költségvetése előirányzat-csoportok, kiemelt előirányzatok szerinti bontásban</t>
  </si>
  <si>
    <t>Móri Napsugár Óvoda 2021. évi költségvetése előirányzat-csoportok, kiemelt előirányzatok szerinti bontásban</t>
  </si>
  <si>
    <t>Nefelejcs Bölcsőde 2021. évi költségvetése előirányzat-csoportok, kiemelt előirányzatok szerinti bontásban</t>
  </si>
  <si>
    <t>Lamberg-kastély Művelődési Központ, Könyvtár és Muzeális Kiállítóhely 2021. évi költségvetése előirányzat-csoportok, kiemelt előirányzatok szerinti bontásban</t>
  </si>
  <si>
    <t>Mór Városi Önkormányzat 2021. évi konszolidált felhalmozási költségvetése és annak finanszírozása kiemelt előirányzatok, azon belül kormányzati funkció, feladat bontásban, elkülönítetten az európai uniós forrásból finanszírozott támogatással megvalósuló programok, projektek kiadásait, valamint az önkormányzat ilyen projekthez történő hozzájárulását</t>
  </si>
  <si>
    <t>Mór Városi Önkormányzat 2021. évi konszolidált engedélyezett létszáma</t>
  </si>
  <si>
    <t>Kimutatás az államháztartáson belülre nyújtott 2021. évi működési és felhalmozási célú támogatásokról</t>
  </si>
  <si>
    <t>Kimutatás az államháztartáson kívülre nyújtott 2021. évi működési és felhalmozási célú támogatásokról</t>
  </si>
  <si>
    <t>MÓR VÁROSI ÖNKORMÁNYZAT KONSZOLIDÁLT 2021 ÉVI KÖLTSÉGVETÉSE ELŐIRÁNYZAT-CSOPORTOK, KIEMELT ELŐIRÁNYZATOK SZERINTI BONTÁSBAN</t>
  </si>
  <si>
    <t>MÓR VÁROSI ÖNKORMÁNYZAT 2021 ÉVI KÖLTSÉGVETÉSE ELŐIRÁNYZAT-CSOPORTOK, KIEMELT ELŐIRÁNYZATOK SZERINTI BONTÁSBAN</t>
  </si>
  <si>
    <t>MÓRI POLGÁRMESTERI HIVATAL 2021 ÉVI KÖLTSÉGVETÉSE ELŐIRÁNYZAT-CSOPORTOK, KIEMELT ELŐIRÁNYZATOK SZERINTI BONTÁSBAN</t>
  </si>
  <si>
    <t>MÓR VÁROSI ÖNKORMÁNYZAT ELLÁTÓ KÖZPONTJA 2021 ÉVI KÖLTSÉGVETÉSE ELŐIRÁNYZAT-CSOPORTOK, KIEMELT ELŐIRÁNYZATOK SZERINTI BONTÁSBAN</t>
  </si>
  <si>
    <t>MÓRI PITYPANG ÓVODA 2021 ÉVI KÖLTSÉGVETÉSE ELŐIRÁNYZAT-CSOPORTOK, KIEMELT ELŐIRÁNYZATOK SZERINTI BONTÁSBAN</t>
  </si>
  <si>
    <t>MÓRI NAPSUGÁR ÓVODA 2021 ÉVI KÖLTSÉGVETÉSE ELŐIRÁNYZAT-CSOPORTOK, KIEMELT ELŐIRÁNYZATOK SZERINTI BONTÁSBAN</t>
  </si>
  <si>
    <t>NEFELEJCS BÖLCSŐDE 2021 ÉVI KÖLTSÉGVETÉSE ELŐIRÁNYZAT-CSOPORTOK, KIEMELT ELŐIRÁNYZATOK SZERINTI BONTÁSBAN</t>
  </si>
  <si>
    <t>LAMBERG-KASTÉLY MŰVELŐDÉSI KÖZPONT, KÖNYVTÁR ÉS MUZEÁLIS KIÁLLÍTÓHELY 2021 ÉVI KÖLTSÉGVETÉSE ELŐIRÁNYZAT-CSOPORTOK, KIEMELT ELŐIRÁNYZATOK SZERINTI BONTÁSBAN</t>
  </si>
  <si>
    <t>2021. évi előirányzat</t>
  </si>
  <si>
    <t>Mór Városi Önkormányzat 2021. évi konszolidált felhalmozási költségvetése és annak finanszírozása</t>
  </si>
  <si>
    <t>2021. évi</t>
  </si>
  <si>
    <t>2024. után</t>
  </si>
  <si>
    <t>Rendezvény tartalék</t>
  </si>
  <si>
    <t>Kötelezettséggel nem terhelt céltartalék</t>
  </si>
  <si>
    <t>2021. évi hozzájárulás</t>
  </si>
  <si>
    <t>2021. évi működési támogatás</t>
  </si>
  <si>
    <t>Maradvány</t>
  </si>
  <si>
    <t xml:space="preserve">TOP-2.1.3-15 </t>
  </si>
  <si>
    <t>Mór város belterületi vízrendezése (fordított ÁFA)</t>
  </si>
  <si>
    <t>Kezesség ill garanciavállalással kapcs megtérülés</t>
  </si>
  <si>
    <t>Árki puszta kerítés és kocsibeálló</t>
  </si>
  <si>
    <t>Kálvária temető halottas ház tető felújítás</t>
  </si>
  <si>
    <t>Velegi úti telephely kapu</t>
  </si>
  <si>
    <t>Biciklis pihenő kiépítése</t>
  </si>
  <si>
    <t>TOP-7.1.1-16-01703 Informállis oktatással egybekötött aktív szabadidős tevékenységek</t>
  </si>
  <si>
    <t>TOP-7.1.1-16-01704 Teljesítménytúrák és aktíív szabadidős témanapok</t>
  </si>
  <si>
    <t>Kert utcai közművesítés/szennyvíz</t>
  </si>
  <si>
    <t>Kert utcai közművesítés/víz</t>
  </si>
  <si>
    <t>TOP-7.1.1-16-00712 Ezerjó tanösvény</t>
  </si>
  <si>
    <t>TOP-7.1.1-16-00711 Borvidéket bemutató interaktív mobilapp</t>
  </si>
  <si>
    <t>Szabadidős park, fürdő és strandszolgáltatás (081061)</t>
  </si>
  <si>
    <t>Városi Strand felújítása</t>
  </si>
  <si>
    <t>Orgona utca felújítása</t>
  </si>
  <si>
    <t>Közművelődés - hagyományos közösségi kulturális értékek gondozása (082092)</t>
  </si>
  <si>
    <t>Szabadiskola felújítása önerő (népi építészet pályázat)</t>
  </si>
  <si>
    <t>Helyi közösségi közlekedés</t>
  </si>
  <si>
    <t>Vértes Rally</t>
  </si>
  <si>
    <t>*Az adósságot keletkeztető ügyletekhez történő hozzájárulás részletes szabályairól szóló 353/2011. (XII.30.) Korm. Rendelet 2.§ (1) bekezdése alapján.</t>
  </si>
  <si>
    <t>3. melléklet a 6/2021. (II.16.) Önkormányzati rendelethez</t>
  </si>
  <si>
    <t>12. melléklet a 6/2021. (II.16.) Önkormányzati rendelethez</t>
  </si>
  <si>
    <t>13. melléklet a 6/2021. (II.16.) Önkormányzati rendelethez</t>
  </si>
  <si>
    <t>14. melléklet a 6/2021. (II.16.) önkormányzati rendelethez</t>
  </si>
  <si>
    <t>16. melléklet a 6/2021. (II.16.) önkormányzati rendelethez</t>
  </si>
  <si>
    <t>Mór Városi Önkormányzat 2021. évi költségvetéséről szóló 6/2021. (II.16.) önkormányzati rendelet módosítása tárgyában</t>
  </si>
  <si>
    <t>INDOKOLÁS</t>
  </si>
  <si>
    <t>Bevételek</t>
  </si>
  <si>
    <t>Kiadások</t>
  </si>
  <si>
    <t>Önkormányzatok működési támogatása</t>
  </si>
  <si>
    <t>=</t>
  </si>
  <si>
    <t>Általános feladatok támogatása</t>
  </si>
  <si>
    <t>Települési önkormányzatok köznevelési és gyermekétkeztetési</t>
  </si>
  <si>
    <t>feladatainak támogatása</t>
  </si>
  <si>
    <t xml:space="preserve">Települési önkormányzatok egyes szociális és gyermekjóléti </t>
  </si>
  <si>
    <t>Kulturális feladatok támogatása</t>
  </si>
  <si>
    <t>Működési célú kiegészítő támogatások</t>
  </si>
  <si>
    <t>Kiszámlázott ÁFA</t>
  </si>
  <si>
    <t>Egyéb működési célú támogatások bevételei ÁHB</t>
  </si>
  <si>
    <t>Ágazati pótlék</t>
  </si>
  <si>
    <t>OEP támogatás védőnők</t>
  </si>
  <si>
    <t>Önkormányzatok felhalmozási támogatása</t>
  </si>
  <si>
    <t>Kubinyi program, közművelődési érdekeltségnöv.tám.</t>
  </si>
  <si>
    <t>Finanszírozási bevételek</t>
  </si>
  <si>
    <t>Államháztartáson belüli megelőlegzések</t>
  </si>
  <si>
    <t>Személyi juttatások/védőnők</t>
  </si>
  <si>
    <t>Efop 1.5.2</t>
  </si>
  <si>
    <t>Választott tisztségviselők juttatásai</t>
  </si>
  <si>
    <t>Munkaadókat terhelő járulékok</t>
  </si>
  <si>
    <t>Munkaadókat terhelő járulékok/védőnők</t>
  </si>
  <si>
    <t>Közmunka program</t>
  </si>
  <si>
    <t>Illegális hulladéklerakók felszámolása</t>
  </si>
  <si>
    <t>Dologi kiadások /kivéve közüzem/ védőnők</t>
  </si>
  <si>
    <t>Ingatlan karbantartás</t>
  </si>
  <si>
    <t xml:space="preserve">Közüzemi díjak </t>
  </si>
  <si>
    <t>Padkanyesés, útfenntartás</t>
  </si>
  <si>
    <t>Bérlakások közüzemi díjai</t>
  </si>
  <si>
    <t>Közvilágítás</t>
  </si>
  <si>
    <t>Továbbszámlázott szolgáltatások</t>
  </si>
  <si>
    <t>Hitelkamat</t>
  </si>
  <si>
    <t>Ellátottak pénzbeli juttatása</t>
  </si>
  <si>
    <t>Lakásfenntartási célú települési támogatás</t>
  </si>
  <si>
    <t>Újszülöttek családjának támogatása</t>
  </si>
  <si>
    <t>Étkezési térítési díj átvállalás</t>
  </si>
  <si>
    <t>Téli rezsicsökkentés</t>
  </si>
  <si>
    <t>10.1</t>
  </si>
  <si>
    <t>Tartalékok</t>
  </si>
  <si>
    <t>10.2.</t>
  </si>
  <si>
    <t>Egyéb működési célú támogatások ÁHB</t>
  </si>
  <si>
    <t>Hajléktalan szálló működési támogatása</t>
  </si>
  <si>
    <t>Mór Mikrokörzeti Szociális Intézményi Társulás SZAK támogatása</t>
  </si>
  <si>
    <t>Móri Többcélú Kistérségi Társulás támogatása óvodai feladatok</t>
  </si>
  <si>
    <t>Közfoglalkoztatási tám. Visszafiz.</t>
  </si>
  <si>
    <t>10.3.</t>
  </si>
  <si>
    <t>Egyéb működési célú támogatások ÁHK</t>
  </si>
  <si>
    <t>10.4.</t>
  </si>
  <si>
    <t>13.1.</t>
  </si>
  <si>
    <t>Finanszírozási kiadások</t>
  </si>
  <si>
    <t>Irányítószervi támogatás/Lamberg-kastély</t>
  </si>
  <si>
    <t>Irányítószervi támogatás/Polgármesteri Hivatal</t>
  </si>
  <si>
    <t>Irányítószervi támogatás/Ellátó Központ</t>
  </si>
  <si>
    <t>Irányítószervi támogatás/Pitypang Óvoda</t>
  </si>
  <si>
    <t>Irányítószervi támogatás/Nefelejcs Bölcsőde</t>
  </si>
  <si>
    <t>Irányítószervi támogatás/Napsugár Óvoda</t>
  </si>
  <si>
    <t>Irányítószervi támogatás</t>
  </si>
  <si>
    <t>Alapilletmények</t>
  </si>
  <si>
    <t>Ingatlanok karbantartása, kisjavítása</t>
  </si>
  <si>
    <t>Beruházás</t>
  </si>
  <si>
    <t>Informatikai eszközök beszerzése</t>
  </si>
  <si>
    <t>Pitypang Óvoda</t>
  </si>
  <si>
    <t>ÁFA visszatérülés</t>
  </si>
  <si>
    <t>Egyéb működési bevétel</t>
  </si>
  <si>
    <t>Egyéb működési célú pénzeszközátvétel</t>
  </si>
  <si>
    <t>Kisértékű eszköz beszerzés</t>
  </si>
  <si>
    <t>Napsugár Óvoda</t>
  </si>
  <si>
    <t>Egyéb működési célú támogatás ÁHB</t>
  </si>
  <si>
    <t>Főösszeg változás</t>
  </si>
  <si>
    <t>Módosított főösszeg</t>
  </si>
  <si>
    <t>A Magyar Közlöny kiadásáról, valamint a jogszabály kihirdetése során történő és a közjogi szervezetszabályozó eszköz közzététele során történő megjelöléséről szóló 5/2019. (III.13.) IM rendelet 21.§ (2) bekezdés b) pontja alapján az indokolást nem kell közzétenni tekintettel arra, hogy a módosítás csak technikai jellegű.</t>
  </si>
  <si>
    <t>Céltartalék</t>
  </si>
  <si>
    <t>Tárgyi eszköz beszerzés védőnő</t>
  </si>
  <si>
    <t>Észak-Nyugati Ipari Park 0820/23 hrszú terület megvásárlása</t>
  </si>
  <si>
    <t>Nefelejcs Bölcsőde főzőkonyha felújítás PM pályázat</t>
  </si>
  <si>
    <t>Szennyvízvezetékkel érintett ingatlanokhoz kapcsolódó szorgalmi jog bejegyzés</t>
  </si>
  <si>
    <t>Egyéb felhalmozási célú támogatások ÁHK (házi szennyvíztisztitó)</t>
  </si>
  <si>
    <t>5362 hrsz ingatlan megvásárlása</t>
  </si>
  <si>
    <t>Ifjúság-egészségügyi gondozás (074031)</t>
  </si>
  <si>
    <t>Táérgyi eszközbeszerzés</t>
  </si>
  <si>
    <t>Házi szennyvíztisztitók támogatása</t>
  </si>
  <si>
    <t>Gyermekétkeztetés bölcsődében (104035)</t>
  </si>
  <si>
    <t>Polgárőr egyesület</t>
  </si>
  <si>
    <t>Felnőtt háziorvosok</t>
  </si>
  <si>
    <t>A rendelet módosítását a módosításig hozott döntések végrehajtása indokolja.</t>
  </si>
  <si>
    <t>Mór Városi Önkormányzat 2021. február 16-án léptette hatályba az Önkormányzat 2021. évi költségvetéséről szóló rendeletét, amelynek második alkalommal történő módosítására jelen előterjesztésben teszek javaslatot.</t>
  </si>
  <si>
    <t>Külterületi utak stabilizálása mart aszfalttal</t>
  </si>
  <si>
    <t>1. melléklet a .../2021. (....) Önkormányzati rendelethez</t>
  </si>
  <si>
    <t>2. melléklet a .../2021. (....) Önkormányzati rendelethez</t>
  </si>
  <si>
    <t>3. melléklet a .../2021. (….) Önkormányzati rendelethez</t>
  </si>
  <si>
    <t>4. melléklet a .../2021. (....) Önkormányzati rendelethez</t>
  </si>
  <si>
    <t>5. melléklet a .../2021. (…..) Önkormányzati rendelethez</t>
  </si>
  <si>
    <t>6. melléklet a .../2021. (....) Önkormányzati rendelethez</t>
  </si>
  <si>
    <t>7. melléklet a .../2021. (....) Önkormányzati rendelethez</t>
  </si>
  <si>
    <t>8. melléklet a .../2021. (....) Önkormányzati rendelethez</t>
  </si>
  <si>
    <t>9. melléklet a .../2021. (....) Önkormányzati rendelethez</t>
  </si>
  <si>
    <t>10. melléklet a .../2021. (....) Önkormányzati rendelethez</t>
  </si>
  <si>
    <t>11. melléklet a .../2021. (....) önkormányzati rendelethez</t>
  </si>
  <si>
    <t>Biztosítottak</t>
  </si>
  <si>
    <r>
      <t>8.</t>
    </r>
    <r>
      <rPr>
        <sz val="7"/>
        <color indexed="8"/>
        <rFont val="Times New Roman"/>
        <family val="1"/>
      </rPr>
      <t xml:space="preserve">    </t>
    </r>
    <r>
      <rPr>
        <sz val="12"/>
        <color indexed="8"/>
        <rFont val="Arial"/>
        <family val="2"/>
      </rPr>
      <t>a jogszabály alkalmazásához szükséges személyi, szervezeti, tárgyi és pénzügyi feltételek:</t>
    </r>
  </si>
  <si>
    <r>
      <t>7.</t>
    </r>
    <r>
      <rPr>
        <sz val="7"/>
        <color indexed="8"/>
        <rFont val="Times New Roman"/>
        <family val="1"/>
      </rPr>
      <t xml:space="preserve">    </t>
    </r>
    <r>
      <rPr>
        <sz val="12"/>
        <color indexed="8"/>
        <rFont val="Arial"/>
        <family val="2"/>
      </rPr>
      <t>jogszabály megalkotásának szükségessége, a jogalkotás elmaradásának várható következménye:</t>
    </r>
  </si>
  <si>
    <t>Közömbös</t>
  </si>
  <si>
    <r>
      <t>6.</t>
    </r>
    <r>
      <rPr>
        <sz val="7"/>
        <color indexed="8"/>
        <rFont val="Times New Roman"/>
        <family val="1"/>
      </rPr>
      <t xml:space="preserve">    </t>
    </r>
    <r>
      <rPr>
        <sz val="12"/>
        <color indexed="8"/>
        <rFont val="Arial"/>
        <family val="2"/>
      </rPr>
      <t>adminisztratív terheket befolyásoló hatásai:</t>
    </r>
  </si>
  <si>
    <r>
      <t>5.</t>
    </r>
    <r>
      <rPr>
        <sz val="7"/>
        <color indexed="8"/>
        <rFont val="Times New Roman"/>
        <family val="1"/>
      </rPr>
      <t xml:space="preserve">    </t>
    </r>
    <r>
      <rPr>
        <sz val="12"/>
        <color indexed="8"/>
        <rFont val="Arial"/>
        <family val="2"/>
      </rPr>
      <t>egészségi következményei:</t>
    </r>
  </si>
  <si>
    <r>
      <t>4.</t>
    </r>
    <r>
      <rPr>
        <sz val="7"/>
        <color indexed="8"/>
        <rFont val="Times New Roman"/>
        <family val="1"/>
      </rPr>
      <t xml:space="preserve">    </t>
    </r>
    <r>
      <rPr>
        <sz val="12"/>
        <color indexed="8"/>
        <rFont val="Arial"/>
        <family val="2"/>
      </rPr>
      <t>környezeti következményei:</t>
    </r>
  </si>
  <si>
    <r>
      <t>3.6.</t>
    </r>
    <r>
      <rPr>
        <sz val="7"/>
        <color indexed="8"/>
        <rFont val="Times New Roman"/>
        <family val="1"/>
      </rPr>
      <t xml:space="preserve">        </t>
    </r>
    <r>
      <rPr>
        <sz val="12"/>
        <color indexed="8"/>
        <rFont val="Arial"/>
        <family val="2"/>
      </rPr>
      <t>teljes hatás az elfogadott költségvetéshez képest:</t>
    </r>
  </si>
  <si>
    <r>
      <t>3.5.</t>
    </r>
    <r>
      <rPr>
        <sz val="7"/>
        <color indexed="8"/>
        <rFont val="Times New Roman"/>
        <family val="1"/>
      </rPr>
      <t xml:space="preserve">        </t>
    </r>
    <r>
      <rPr>
        <sz val="12"/>
        <color indexed="8"/>
        <rFont val="Arial"/>
        <family val="2"/>
      </rPr>
      <t>teljes hatás:</t>
    </r>
  </si>
  <si>
    <r>
      <t>3.4.</t>
    </r>
    <r>
      <rPr>
        <sz val="7"/>
        <color indexed="8"/>
        <rFont val="Times New Roman"/>
        <family val="1"/>
      </rPr>
      <t xml:space="preserve">        </t>
    </r>
    <r>
      <rPr>
        <sz val="12"/>
        <color indexed="8"/>
        <rFont val="Arial"/>
        <family val="2"/>
      </rPr>
      <t>az intézkedés egyenlegjavító hatásának figyelembevétele a költségvetésben:</t>
    </r>
  </si>
  <si>
    <r>
      <t>3.3.</t>
    </r>
    <r>
      <rPr>
        <sz val="7"/>
        <color indexed="8"/>
        <rFont val="Times New Roman"/>
        <family val="1"/>
      </rPr>
      <t xml:space="preserve">        </t>
    </r>
    <r>
      <rPr>
        <sz val="12"/>
        <color indexed="8"/>
        <rFont val="Arial"/>
        <family val="2"/>
      </rPr>
      <t>az intézkedési költségvetési egyenlegjavító hatása:</t>
    </r>
  </si>
  <si>
    <t>nem releváns</t>
  </si>
  <si>
    <r>
      <t>3.2.</t>
    </r>
    <r>
      <rPr>
        <sz val="7"/>
        <color indexed="8"/>
        <rFont val="Times New Roman"/>
        <family val="1"/>
      </rPr>
      <t xml:space="preserve">        </t>
    </r>
    <r>
      <rPr>
        <sz val="12"/>
        <color indexed="8"/>
        <rFont val="Arial"/>
        <family val="2"/>
      </rPr>
      <t>az intézkedés egyenlegrontó hatásának fedezete a költségvetésben:</t>
    </r>
  </si>
  <si>
    <r>
      <t>3.1.</t>
    </r>
    <r>
      <rPr>
        <sz val="7"/>
        <color indexed="8"/>
        <rFont val="Times New Roman"/>
        <family val="1"/>
      </rPr>
      <t xml:space="preserve">        </t>
    </r>
    <r>
      <rPr>
        <sz val="12"/>
        <color indexed="8"/>
        <rFont val="Arial"/>
        <family val="2"/>
      </rPr>
      <t>az intézkedés költségvetési egyenlegrontó hatása:</t>
    </r>
  </si>
  <si>
    <r>
      <t>3.</t>
    </r>
    <r>
      <rPr>
        <sz val="7"/>
        <color indexed="8"/>
        <rFont val="Times New Roman"/>
        <family val="1"/>
      </rPr>
      <t xml:space="preserve">    </t>
    </r>
    <r>
      <rPr>
        <sz val="12"/>
        <color indexed="8"/>
        <rFont val="Arial"/>
        <family val="2"/>
      </rPr>
      <t>költségvetési hatásai:</t>
    </r>
  </si>
  <si>
    <r>
      <t>2.</t>
    </r>
    <r>
      <rPr>
        <sz val="7"/>
        <color indexed="8"/>
        <rFont val="Times New Roman"/>
        <family val="1"/>
      </rPr>
      <t xml:space="preserve">    </t>
    </r>
    <r>
      <rPr>
        <sz val="12"/>
        <color indexed="8"/>
        <rFont val="Arial"/>
        <family val="2"/>
      </rPr>
      <t>gazdasági hatásai:</t>
    </r>
  </si>
  <si>
    <r>
      <t>1.</t>
    </r>
    <r>
      <rPr>
        <sz val="7"/>
        <color indexed="8"/>
        <rFont val="Times New Roman"/>
        <family val="1"/>
      </rPr>
      <t xml:space="preserve">    </t>
    </r>
    <r>
      <rPr>
        <sz val="12"/>
        <color indexed="8"/>
        <rFont val="Arial"/>
        <family val="2"/>
      </rPr>
      <t>társadalmi hatásai:</t>
    </r>
  </si>
  <si>
    <t>ELŐZETES HATÁSVIZSGÁLAT</t>
  </si>
  <si>
    <t>Mór Városi Önkormányzat 2021. évi költségvetéséről szóló önkormányzati rendelethez</t>
  </si>
  <si>
    <t>Egészségügyi szolgálati jogviszonyban foglalkoztatott</t>
  </si>
  <si>
    <t>Köztisztviselő / közalkalmazott / Egészségügyi szolgálati jogviszonyban foglalkoztatott/Mt. hatálya alá tartozó munkavállaló</t>
  </si>
  <si>
    <t>Közfoglalkoztatott</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</si>
</sst>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_-* #,##0\ _F_t_-;\-* #,##0\ _F_t_-;_-* &quot;-&quot;??\ _F_t_-;_-@_-"/>
    <numFmt numFmtId="167" formatCode="#,###"/>
    <numFmt numFmtId="168" formatCode="#,##0_ ;\-#,##0\ "/>
    <numFmt numFmtId="169" formatCode="mmm/\ d\."/>
    <numFmt numFmtId="170" formatCode="&quot;Igen&quot;;&quot;Igen&quot;;&quot;Nem&quot;"/>
    <numFmt numFmtId="171" formatCode="&quot;Igaz&quot;;&quot;Igaz&quot;;&quot;Hamis&quot;"/>
    <numFmt numFmtId="172" formatCode="&quot;Be&quot;;&quot;Be&quot;;&quot;Ki&quot;"/>
    <numFmt numFmtId="173" formatCode="[$¥€-2]\ #\ ##,000_);[Red]\([$€-2]\ #\ ##,000\)"/>
    <numFmt numFmtId="174" formatCode="#,##0\ &quot;Ft&quot;"/>
    <numFmt numFmtId="175" formatCode="#,##0.0"/>
    <numFmt numFmtId="176" formatCode="#,##0.000"/>
  </numFmts>
  <fonts count="86">
    <font>
      <sz val="11"/>
      <color theme="1"/>
      <name val="Calibri"/>
      <family val="2"/>
    </font>
    <font>
      <sz val="11"/>
      <color indexed="8"/>
      <name val="Calibri"/>
      <family val="2"/>
    </font>
    <font>
      <sz val="10"/>
      <name val="Arial"/>
      <family val="2"/>
    </font>
    <font>
      <sz val="10"/>
      <name val="Arial CE"/>
      <family val="0"/>
    </font>
    <font>
      <u val="single"/>
      <sz val="12"/>
      <color indexed="12"/>
      <name val="Times New Roman CE"/>
      <family val="0"/>
    </font>
    <font>
      <u val="single"/>
      <sz val="12"/>
      <color indexed="36"/>
      <name val="Times New Roman CE"/>
      <family val="0"/>
    </font>
    <font>
      <sz val="10"/>
      <name val="Times New Roman CE"/>
      <family val="0"/>
    </font>
    <font>
      <sz val="10"/>
      <name val="MS Sans Serif"/>
      <family val="2"/>
    </font>
    <font>
      <sz val="12"/>
      <name val="Arial"/>
      <family val="2"/>
    </font>
    <font>
      <b/>
      <sz val="10"/>
      <name val="Arial"/>
      <family val="2"/>
    </font>
    <font>
      <b/>
      <sz val="12"/>
      <name val="Arial"/>
      <family val="2"/>
    </font>
    <font>
      <b/>
      <sz val="11"/>
      <name val="Arial"/>
      <family val="2"/>
    </font>
    <font>
      <i/>
      <sz val="10"/>
      <name val="Arial"/>
      <family val="2"/>
    </font>
    <font>
      <sz val="11"/>
      <name val="Arial"/>
      <family val="2"/>
    </font>
    <font>
      <b/>
      <sz val="14"/>
      <name val="Arial"/>
      <family val="2"/>
    </font>
    <font>
      <i/>
      <sz val="11"/>
      <name val="Arial"/>
      <family val="2"/>
    </font>
    <font>
      <b/>
      <i/>
      <sz val="11"/>
      <name val="Arial"/>
      <family val="2"/>
    </font>
    <font>
      <b/>
      <i/>
      <sz val="12"/>
      <name val="Arial"/>
      <family val="2"/>
    </font>
    <font>
      <sz val="6"/>
      <name val="Arial"/>
      <family val="2"/>
    </font>
    <font>
      <sz val="8"/>
      <name val="Arial"/>
      <family val="2"/>
    </font>
    <font>
      <b/>
      <sz val="8"/>
      <name val="Arial"/>
      <family val="2"/>
    </font>
    <font>
      <b/>
      <sz val="8.5"/>
      <name val="Arial"/>
      <family val="2"/>
    </font>
    <font>
      <sz val="9"/>
      <name val="Arial"/>
      <family val="2"/>
    </font>
    <font>
      <b/>
      <sz val="9"/>
      <name val="Arial"/>
      <family val="2"/>
    </font>
    <font>
      <sz val="12"/>
      <name val="Times New Roman CE"/>
      <family val="0"/>
    </font>
    <font>
      <sz val="12"/>
      <color indexed="8"/>
      <name val="Arial"/>
      <family val="2"/>
    </font>
    <font>
      <sz val="8"/>
      <name val="Calibri"/>
      <family val="2"/>
    </font>
    <font>
      <sz val="7"/>
      <color indexed="8"/>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i/>
      <sz val="11"/>
      <color indexed="8"/>
      <name val="Arial"/>
      <family val="2"/>
    </font>
    <font>
      <b/>
      <sz val="10"/>
      <color indexed="8"/>
      <name val="Arial"/>
      <family val="2"/>
    </font>
    <font>
      <sz val="11"/>
      <color indexed="8"/>
      <name val="Arial"/>
      <family val="2"/>
    </font>
    <font>
      <b/>
      <sz val="11"/>
      <color indexed="8"/>
      <name val="Arial"/>
      <family val="2"/>
    </font>
    <font>
      <b/>
      <sz val="12"/>
      <color indexed="8"/>
      <name val="Arial"/>
      <family val="2"/>
    </font>
    <font>
      <b/>
      <i/>
      <sz val="12"/>
      <color indexed="8"/>
      <name val="Arial"/>
      <family val="2"/>
    </font>
    <font>
      <i/>
      <sz val="12"/>
      <color indexed="8"/>
      <name val="Arial"/>
      <family val="2"/>
    </font>
    <font>
      <sz val="11"/>
      <color indexed="10"/>
      <name val="Arial"/>
      <family val="2"/>
    </font>
    <font>
      <i/>
      <sz val="11"/>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sz val="11"/>
      <color rgb="FF9C5700"/>
      <name val="Calibri"/>
      <family val="2"/>
    </font>
    <font>
      <b/>
      <sz val="11"/>
      <color rgb="FFFA7D00"/>
      <name val="Calibri"/>
      <family val="2"/>
    </font>
    <font>
      <sz val="10"/>
      <color theme="1"/>
      <name val="Arial"/>
      <family val="2"/>
    </font>
    <font>
      <b/>
      <i/>
      <sz val="11"/>
      <color theme="1"/>
      <name val="Arial"/>
      <family val="2"/>
    </font>
    <font>
      <b/>
      <sz val="10"/>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b/>
      <i/>
      <sz val="12"/>
      <color theme="1"/>
      <name val="Arial"/>
      <family val="2"/>
    </font>
    <font>
      <i/>
      <sz val="12"/>
      <color theme="1"/>
      <name val="Arial"/>
      <family val="2"/>
    </font>
    <font>
      <sz val="11"/>
      <color rgb="FFFF0000"/>
      <name val="Arial"/>
      <family val="2"/>
    </font>
    <font>
      <i/>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7000396251678"/>
        <bgColor indexed="64"/>
      </patternFill>
    </fill>
    <fill>
      <patternFill patternType="darkHorizontal"/>
    </fill>
    <fill>
      <patternFill patternType="solid">
        <fgColor indexed="65"/>
        <bgColor indexed="64"/>
      </patternFill>
    </fill>
    <fill>
      <patternFill patternType="solid">
        <fgColor theme="3" tint="0.5999900102615356"/>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medium"/>
      <top style="medium"/>
      <bottom/>
    </border>
    <border>
      <left style="thin"/>
      <right style="medium"/>
      <top style="medium"/>
      <bottom style="medium"/>
    </border>
    <border>
      <left style="medium"/>
      <right style="medium"/>
      <top/>
      <bottom/>
    </border>
    <border>
      <left style="medium"/>
      <right style="medium"/>
      <top/>
      <bottom style="medium"/>
    </border>
    <border>
      <left style="medium"/>
      <right style="medium"/>
      <top/>
      <bottom style="thin"/>
    </border>
    <border>
      <left/>
      <right/>
      <top/>
      <bottom style="thin"/>
    </border>
    <border>
      <left style="thin"/>
      <right style="medium"/>
      <top/>
      <bottom style="thin"/>
    </border>
    <border>
      <left style="medium"/>
      <right style="medium"/>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medium"/>
      <right style="medium"/>
      <top style="thin"/>
      <bottom style="medium"/>
    </border>
    <border>
      <left style="medium"/>
      <right/>
      <top/>
      <bottom/>
    </border>
    <border>
      <left style="medium"/>
      <right style="medium"/>
      <top style="medium"/>
      <bottom style="medium"/>
    </border>
    <border>
      <left style="medium"/>
      <right style="medium"/>
      <top style="thin"/>
      <bottom/>
    </border>
    <border>
      <left/>
      <right/>
      <top style="thin"/>
      <bottom/>
    </border>
    <border>
      <left/>
      <right style="medium"/>
      <top style="thin"/>
      <bottom style="thin"/>
    </border>
    <border>
      <left/>
      <right/>
      <top style="medium"/>
      <bottom style="medium"/>
    </border>
    <border>
      <left/>
      <right style="medium"/>
      <top style="thin"/>
      <bottom/>
    </border>
    <border>
      <left style="medium"/>
      <right/>
      <top style="medium"/>
      <bottom style="medium"/>
    </border>
    <border>
      <left/>
      <right style="medium"/>
      <top/>
      <bottom style="thin"/>
    </border>
    <border>
      <left/>
      <right/>
      <top style="medium"/>
      <bottom style="thin"/>
    </border>
    <border>
      <left/>
      <right style="medium"/>
      <top style="medium"/>
      <bottom style="thin"/>
    </border>
    <border>
      <left style="medium"/>
      <right style="medium"/>
      <top style="medium"/>
      <bottom style="thin"/>
    </border>
    <border>
      <left/>
      <right style="medium"/>
      <top style="medium"/>
      <bottom style="medium"/>
    </border>
    <border>
      <left style="medium"/>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thin"/>
      <top/>
      <bottom style="thin"/>
    </border>
    <border>
      <left style="thin"/>
      <right style="thin"/>
      <top/>
      <bottom/>
    </border>
    <border>
      <left style="medium"/>
      <right style="thin"/>
      <top style="thin"/>
      <bottom style="medium"/>
    </border>
    <border>
      <left style="thin"/>
      <right style="thin"/>
      <top style="thin"/>
      <bottom style="medium"/>
    </border>
    <border>
      <left style="medium"/>
      <right style="thin"/>
      <top style="medium"/>
      <bottom/>
    </border>
    <border>
      <left style="thin"/>
      <right/>
      <top style="medium"/>
      <bottom style="medium"/>
    </border>
    <border>
      <left style="medium"/>
      <right style="thin"/>
      <top/>
      <bottom style="thin"/>
    </border>
    <border>
      <left style="medium"/>
      <right style="thin"/>
      <top style="medium"/>
      <bottom style="mediu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medium"/>
      <top/>
      <bottom/>
    </border>
    <border>
      <left style="thin"/>
      <right/>
      <top style="medium"/>
      <bottom/>
    </border>
    <border>
      <left style="thin"/>
      <right style="medium"/>
      <top style="medium"/>
      <bottom/>
    </border>
    <border>
      <left style="thin"/>
      <right/>
      <top style="medium"/>
      <bottom style="thin"/>
    </border>
    <border>
      <left style="thin"/>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right style="thin"/>
      <top/>
      <bottom/>
    </border>
    <border>
      <left style="thin"/>
      <right style="thin"/>
      <top/>
      <bottom style="medium"/>
    </border>
    <border>
      <left>
        <color indexed="63"/>
      </left>
      <right>
        <color indexed="63"/>
      </right>
      <top>
        <color indexed="63"/>
      </top>
      <bottom style="mediumDashDot"/>
    </border>
    <border>
      <left style="thin"/>
      <right style="medium"/>
      <top/>
      <bottom style="medium"/>
    </border>
    <border>
      <left style="thin"/>
      <right/>
      <top/>
      <bottom style="thin"/>
    </border>
    <border>
      <left/>
      <right style="thin"/>
      <top/>
      <bottom style="thin"/>
    </border>
    <border>
      <left style="medium"/>
      <right/>
      <top style="medium"/>
      <bottom/>
    </border>
    <border>
      <left/>
      <right/>
      <top style="medium"/>
      <bottom/>
    </border>
    <border>
      <left style="medium"/>
      <right/>
      <top style="thin"/>
      <bottom/>
    </border>
    <border>
      <left/>
      <right style="medium"/>
      <top style="medium"/>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0" fontId="3"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0" fillId="22" borderId="7" applyNumberFormat="0" applyFont="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6" fillId="29" borderId="0" applyNumberFormat="0" applyBorder="0" applyAlignment="0" applyProtection="0"/>
    <xf numFmtId="0" fontId="67" fillId="30" borderId="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3" fillId="0" borderId="0">
      <alignment/>
      <protection/>
    </xf>
    <xf numFmtId="0" fontId="7" fillId="0" borderId="0">
      <alignment/>
      <protection/>
    </xf>
    <xf numFmtId="0" fontId="24" fillId="0" borderId="0">
      <alignment/>
      <protection/>
    </xf>
    <xf numFmtId="0" fontId="7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1" fillId="31" borderId="0" applyNumberFormat="0" applyBorder="0" applyAlignment="0" applyProtection="0"/>
    <xf numFmtId="0" fontId="72" fillId="32" borderId="0" applyNumberFormat="0" applyBorder="0" applyAlignment="0" applyProtection="0"/>
    <xf numFmtId="0" fontId="73" fillId="32" borderId="0" applyNumberFormat="0" applyBorder="0" applyAlignment="0" applyProtection="0"/>
    <xf numFmtId="0" fontId="74" fillId="30" borderId="1" applyNumberFormat="0" applyAlignment="0" applyProtection="0"/>
    <xf numFmtId="9" fontId="0" fillId="0" borderId="0" applyFont="0" applyFill="0" applyBorder="0" applyAlignment="0" applyProtection="0"/>
  </cellStyleXfs>
  <cellXfs count="598">
    <xf numFmtId="0" fontId="0" fillId="0" borderId="0" xfId="0" applyFont="1" applyAlignment="1">
      <alignment/>
    </xf>
    <xf numFmtId="0" fontId="2" fillId="0" borderId="0" xfId="73">
      <alignment/>
      <protection/>
    </xf>
    <xf numFmtId="0" fontId="8" fillId="0" borderId="10" xfId="73" applyFont="1" applyBorder="1" applyAlignment="1">
      <alignment horizontal="justify" vertical="center" wrapText="1"/>
      <protection/>
    </xf>
    <xf numFmtId="0" fontId="2" fillId="0" borderId="0" xfId="69" applyAlignment="1">
      <alignment horizontal="right"/>
      <protection/>
    </xf>
    <xf numFmtId="0" fontId="2" fillId="0" borderId="0" xfId="69">
      <alignment/>
      <protection/>
    </xf>
    <xf numFmtId="0" fontId="2" fillId="0" borderId="0" xfId="69" applyFont="1" applyAlignment="1">
      <alignment horizontal="right" vertical="center"/>
      <protection/>
    </xf>
    <xf numFmtId="0" fontId="2" fillId="0" borderId="0" xfId="69" applyAlignment="1">
      <alignment vertical="center"/>
      <protection/>
    </xf>
    <xf numFmtId="0" fontId="2" fillId="0" borderId="11" xfId="69" applyFont="1" applyBorder="1" applyAlignment="1">
      <alignment vertical="center"/>
      <protection/>
    </xf>
    <xf numFmtId="0" fontId="9" fillId="0" borderId="12" xfId="69" applyFont="1" applyBorder="1" applyAlignment="1">
      <alignment horizontal="center"/>
      <protection/>
    </xf>
    <xf numFmtId="0" fontId="2" fillId="0" borderId="13" xfId="69" applyFont="1" applyBorder="1" applyAlignment="1">
      <alignment vertical="center"/>
      <protection/>
    </xf>
    <xf numFmtId="0" fontId="2" fillId="0" borderId="14" xfId="69" applyFont="1" applyBorder="1" applyAlignment="1">
      <alignment vertical="center"/>
      <protection/>
    </xf>
    <xf numFmtId="0" fontId="2" fillId="0" borderId="15" xfId="69" applyFont="1" applyBorder="1" applyAlignment="1">
      <alignment horizontal="right" vertical="center"/>
      <protection/>
    </xf>
    <xf numFmtId="0" fontId="9" fillId="0" borderId="16" xfId="69" applyFont="1" applyBorder="1" applyAlignment="1">
      <alignment horizontal="left" vertical="center"/>
      <protection/>
    </xf>
    <xf numFmtId="166" fontId="9" fillId="0" borderId="17" xfId="69" applyNumberFormat="1" applyFont="1" applyBorder="1" applyAlignment="1">
      <alignment vertical="center"/>
      <protection/>
    </xf>
    <xf numFmtId="0" fontId="9" fillId="0" borderId="0" xfId="69" applyFont="1" applyAlignment="1">
      <alignment vertical="center"/>
      <protection/>
    </xf>
    <xf numFmtId="0" fontId="2" fillId="0" borderId="18" xfId="69" applyFont="1" applyBorder="1" applyAlignment="1">
      <alignment horizontal="right" vertical="center"/>
      <protection/>
    </xf>
    <xf numFmtId="0" fontId="2" fillId="0" borderId="19" xfId="69" applyFont="1" applyBorder="1" applyAlignment="1" quotePrefix="1">
      <alignment horizontal="center" vertical="center"/>
      <protection/>
    </xf>
    <xf numFmtId="0" fontId="2" fillId="0" borderId="20" xfId="69" applyFont="1" applyBorder="1" applyAlignment="1">
      <alignment vertical="center"/>
      <protection/>
    </xf>
    <xf numFmtId="166" fontId="2" fillId="0" borderId="21" xfId="44" applyNumberFormat="1" applyFont="1" applyBorder="1" applyAlignment="1">
      <alignment vertical="center"/>
    </xf>
    <xf numFmtId="166" fontId="9" fillId="0" borderId="21" xfId="69" applyNumberFormat="1" applyFont="1" applyBorder="1" applyAlignment="1">
      <alignment vertical="center"/>
      <protection/>
    </xf>
    <xf numFmtId="0" fontId="12" fillId="0" borderId="0" xfId="69" applyFont="1" applyAlignment="1">
      <alignment vertical="center"/>
      <protection/>
    </xf>
    <xf numFmtId="0" fontId="2" fillId="0" borderId="22" xfId="69" applyFont="1" applyBorder="1" applyAlignment="1">
      <alignment vertical="center" wrapText="1"/>
      <protection/>
    </xf>
    <xf numFmtId="166" fontId="2" fillId="0" borderId="23" xfId="44" applyNumberFormat="1" applyFont="1" applyBorder="1" applyAlignment="1">
      <alignment vertical="center"/>
    </xf>
    <xf numFmtId="0" fontId="13" fillId="33" borderId="24" xfId="69" applyFont="1" applyFill="1" applyBorder="1" applyAlignment="1">
      <alignment vertical="center"/>
      <protection/>
    </xf>
    <xf numFmtId="0" fontId="11" fillId="33" borderId="25" xfId="69" applyFont="1" applyFill="1" applyBorder="1" applyAlignment="1">
      <alignment vertical="center"/>
      <protection/>
    </xf>
    <xf numFmtId="166" fontId="11" fillId="33" borderId="26" xfId="69" applyNumberFormat="1" applyFont="1" applyFill="1" applyBorder="1" applyAlignment="1">
      <alignment vertical="center"/>
      <protection/>
    </xf>
    <xf numFmtId="0" fontId="2" fillId="0" borderId="0" xfId="69" applyBorder="1" applyAlignment="1">
      <alignment vertical="center"/>
      <protection/>
    </xf>
    <xf numFmtId="0" fontId="13" fillId="33" borderId="27" xfId="69" applyFont="1" applyFill="1" applyBorder="1" applyAlignment="1">
      <alignment vertical="center"/>
      <protection/>
    </xf>
    <xf numFmtId="0" fontId="11" fillId="33" borderId="28" xfId="69" applyFont="1" applyFill="1" applyBorder="1" applyAlignment="1">
      <alignment vertical="center"/>
      <protection/>
    </xf>
    <xf numFmtId="166" fontId="11" fillId="33" borderId="12" xfId="69" applyNumberFormat="1" applyFont="1" applyFill="1" applyBorder="1" applyAlignment="1">
      <alignment vertical="center"/>
      <protection/>
    </xf>
    <xf numFmtId="0" fontId="2" fillId="0" borderId="29" xfId="69" applyFont="1" applyBorder="1" applyAlignment="1">
      <alignment horizontal="right" vertical="center"/>
      <protection/>
    </xf>
    <xf numFmtId="0" fontId="11" fillId="33" borderId="27" xfId="69" applyFont="1" applyFill="1" applyBorder="1" applyAlignment="1">
      <alignment vertical="center"/>
      <protection/>
    </xf>
    <xf numFmtId="0" fontId="12" fillId="0" borderId="0" xfId="75" applyFont="1" applyBorder="1" applyAlignment="1" quotePrefix="1">
      <alignment vertical="center"/>
      <protection/>
    </xf>
    <xf numFmtId="3" fontId="12" fillId="0" borderId="0" xfId="69" applyNumberFormat="1" applyFont="1" applyAlignment="1">
      <alignment vertical="center"/>
      <protection/>
    </xf>
    <xf numFmtId="3" fontId="2" fillId="0" borderId="0" xfId="69" applyNumberFormat="1" applyAlignment="1">
      <alignment vertical="center"/>
      <protection/>
    </xf>
    <xf numFmtId="0" fontId="13" fillId="0" borderId="30" xfId="0" applyFont="1" applyBorder="1" applyAlignment="1">
      <alignment vertical="center"/>
    </xf>
    <xf numFmtId="0" fontId="11" fillId="0" borderId="0" xfId="0" applyFont="1" applyBorder="1" applyAlignment="1">
      <alignment horizontal="center" vertical="center"/>
    </xf>
    <xf numFmtId="0" fontId="13" fillId="0" borderId="16" xfId="0" applyFont="1" applyBorder="1" applyAlignment="1">
      <alignment vertical="center"/>
    </xf>
    <xf numFmtId="0" fontId="13" fillId="0" borderId="0" xfId="0" applyFont="1" applyAlignment="1">
      <alignment vertical="center"/>
    </xf>
    <xf numFmtId="3" fontId="9" fillId="0" borderId="31" xfId="0" applyNumberFormat="1" applyFont="1" applyFill="1" applyBorder="1" applyAlignment="1">
      <alignment horizontal="center" vertical="center" wrapText="1"/>
    </xf>
    <xf numFmtId="3" fontId="11" fillId="0" borderId="18" xfId="0" applyNumberFormat="1" applyFont="1" applyBorder="1" applyAlignment="1">
      <alignment/>
    </xf>
    <xf numFmtId="3" fontId="11" fillId="0" borderId="32" xfId="0" applyNumberFormat="1" applyFont="1" applyBorder="1" applyAlignment="1">
      <alignment/>
    </xf>
    <xf numFmtId="0" fontId="75" fillId="0" borderId="0" xfId="0" applyFont="1" applyAlignment="1">
      <alignment horizontal="right"/>
    </xf>
    <xf numFmtId="0" fontId="76" fillId="0" borderId="10" xfId="0" applyFont="1" applyBorder="1" applyAlignment="1">
      <alignment/>
    </xf>
    <xf numFmtId="0" fontId="77" fillId="0" borderId="0" xfId="0" applyFont="1" applyAlignment="1">
      <alignment/>
    </xf>
    <xf numFmtId="0" fontId="77" fillId="0" borderId="31" xfId="0" applyFont="1" applyBorder="1" applyAlignment="1">
      <alignment horizontal="center"/>
    </xf>
    <xf numFmtId="0" fontId="77" fillId="0" borderId="0" xfId="0" applyFont="1" applyAlignment="1">
      <alignment horizontal="right"/>
    </xf>
    <xf numFmtId="0" fontId="2" fillId="0" borderId="0" xfId="69" applyAlignment="1">
      <alignment horizontal="right" vertical="center"/>
      <protection/>
    </xf>
    <xf numFmtId="0" fontId="2" fillId="0" borderId="0" xfId="69" applyFont="1" applyAlignment="1">
      <alignment horizontal="right"/>
      <protection/>
    </xf>
    <xf numFmtId="0" fontId="10" fillId="0" borderId="0" xfId="69" applyFont="1" applyAlignment="1">
      <alignment horizontal="center" vertical="center"/>
      <protection/>
    </xf>
    <xf numFmtId="0" fontId="2" fillId="0" borderId="0" xfId="69" applyFont="1" applyBorder="1" applyAlignment="1">
      <alignment horizontal="right" vertical="center"/>
      <protection/>
    </xf>
    <xf numFmtId="0" fontId="2" fillId="0" borderId="31" xfId="69" applyFont="1" applyBorder="1" applyAlignment="1">
      <alignment horizontal="right" vertical="center"/>
      <protection/>
    </xf>
    <xf numFmtId="0" fontId="78" fillId="0" borderId="31" xfId="0" applyFont="1" applyBorder="1" applyAlignment="1">
      <alignment/>
    </xf>
    <xf numFmtId="3" fontId="79" fillId="12" borderId="31" xfId="0" applyNumberFormat="1" applyFont="1" applyFill="1" applyBorder="1" applyAlignment="1">
      <alignment vertical="center"/>
    </xf>
    <xf numFmtId="3" fontId="78" fillId="0" borderId="31" xfId="0" applyNumberFormat="1" applyFont="1" applyBorder="1" applyAlignment="1">
      <alignment/>
    </xf>
    <xf numFmtId="0" fontId="15" fillId="0" borderId="30" xfId="0" applyFont="1" applyBorder="1" applyAlignment="1">
      <alignment vertical="center"/>
    </xf>
    <xf numFmtId="0" fontId="16" fillId="0" borderId="0" xfId="0" applyFont="1" applyBorder="1" applyAlignment="1">
      <alignment horizontal="center" vertical="center"/>
    </xf>
    <xf numFmtId="0" fontId="15" fillId="0" borderId="0" xfId="0" applyFont="1" applyAlignment="1">
      <alignment vertical="center"/>
    </xf>
    <xf numFmtId="0" fontId="16" fillId="0" borderId="10" xfId="0" applyFont="1" applyBorder="1" applyAlignment="1">
      <alignment vertical="center"/>
    </xf>
    <xf numFmtId="0" fontId="15" fillId="0" borderId="10" xfId="0" applyFont="1" applyBorder="1" applyAlignment="1">
      <alignment vertical="center"/>
    </xf>
    <xf numFmtId="0" fontId="76" fillId="0" borderId="33" xfId="0" applyFont="1" applyBorder="1" applyAlignment="1">
      <alignment/>
    </xf>
    <xf numFmtId="3" fontId="16" fillId="0" borderId="18" xfId="0" applyNumberFormat="1" applyFont="1" applyBorder="1" applyAlignment="1">
      <alignment/>
    </xf>
    <xf numFmtId="3" fontId="16" fillId="0" borderId="32" xfId="0" applyNumberFormat="1" applyFont="1" applyBorder="1" applyAlignment="1">
      <alignment/>
    </xf>
    <xf numFmtId="0" fontId="2" fillId="0" borderId="0" xfId="73" applyBorder="1">
      <alignment/>
      <protection/>
    </xf>
    <xf numFmtId="3" fontId="11" fillId="0" borderId="31" xfId="0" applyNumberFormat="1" applyFont="1" applyFill="1" applyBorder="1" applyAlignment="1">
      <alignment horizontal="center" vertical="center" wrapText="1"/>
    </xf>
    <xf numFmtId="0" fontId="16" fillId="0" borderId="33" xfId="0" applyFont="1" applyBorder="1" applyAlignment="1">
      <alignment horizontal="center" vertical="center"/>
    </xf>
    <xf numFmtId="0" fontId="16" fillId="0" borderId="16" xfId="0" applyFont="1" applyBorder="1" applyAlignment="1">
      <alignment vertical="center"/>
    </xf>
    <xf numFmtId="0" fontId="16" fillId="0" borderId="3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16" xfId="0" applyFont="1" applyBorder="1" applyAlignment="1" quotePrefix="1">
      <alignment vertical="center"/>
    </xf>
    <xf numFmtId="0" fontId="15" fillId="0" borderId="0" xfId="0" applyFont="1" applyBorder="1" applyAlignment="1">
      <alignment vertical="center"/>
    </xf>
    <xf numFmtId="0" fontId="15" fillId="0" borderId="10" xfId="0" applyFont="1" applyBorder="1" applyAlignment="1" quotePrefix="1">
      <alignment horizontal="center" vertical="center"/>
    </xf>
    <xf numFmtId="0" fontId="16" fillId="0" borderId="34" xfId="0" applyFont="1" applyBorder="1" applyAlignment="1">
      <alignment vertical="center"/>
    </xf>
    <xf numFmtId="0" fontId="11" fillId="0" borderId="35" xfId="0" applyFont="1" applyBorder="1" applyAlignment="1">
      <alignment vertical="center"/>
    </xf>
    <xf numFmtId="0" fontId="16" fillId="0" borderId="30" xfId="0" applyFont="1" applyBorder="1" applyAlignment="1">
      <alignment/>
    </xf>
    <xf numFmtId="0" fontId="16" fillId="0" borderId="0" xfId="0" applyFont="1" applyBorder="1" applyAlignment="1">
      <alignment/>
    </xf>
    <xf numFmtId="0" fontId="16" fillId="0" borderId="10" xfId="0" applyFont="1" applyBorder="1" applyAlignment="1">
      <alignment horizontal="center"/>
    </xf>
    <xf numFmtId="0" fontId="16" fillId="0" borderId="10" xfId="0" applyFont="1" applyBorder="1" applyAlignment="1">
      <alignment/>
    </xf>
    <xf numFmtId="0" fontId="16" fillId="0" borderId="34" xfId="0" applyFont="1" applyBorder="1" applyAlignment="1">
      <alignment/>
    </xf>
    <xf numFmtId="0" fontId="16" fillId="0" borderId="33" xfId="0" applyFont="1" applyBorder="1" applyAlignment="1">
      <alignment/>
    </xf>
    <xf numFmtId="0" fontId="16" fillId="0" borderId="36" xfId="0" applyFont="1" applyBorder="1" applyAlignment="1">
      <alignment/>
    </xf>
    <xf numFmtId="0" fontId="16" fillId="0" borderId="0" xfId="0" applyFont="1" applyBorder="1" applyAlignment="1">
      <alignment horizontal="center"/>
    </xf>
    <xf numFmtId="0" fontId="10" fillId="34" borderId="37" xfId="0" applyFont="1" applyFill="1" applyBorder="1" applyAlignment="1">
      <alignment horizontal="center" vertical="center"/>
    </xf>
    <xf numFmtId="0" fontId="10" fillId="34" borderId="35" xfId="0" applyFont="1" applyFill="1" applyBorder="1" applyAlignment="1">
      <alignment vertical="center"/>
    </xf>
    <xf numFmtId="0" fontId="8" fillId="34" borderId="35" xfId="0" applyFont="1" applyFill="1" applyBorder="1" applyAlignment="1">
      <alignment vertical="center"/>
    </xf>
    <xf numFmtId="3" fontId="10" fillId="34" borderId="31" xfId="0" applyNumberFormat="1" applyFont="1" applyFill="1" applyBorder="1" applyAlignment="1">
      <alignment vertical="center"/>
    </xf>
    <xf numFmtId="0" fontId="8" fillId="0" borderId="0" xfId="0" applyFont="1" applyAlignment="1">
      <alignment vertical="center"/>
    </xf>
    <xf numFmtId="0" fontId="8" fillId="0" borderId="30" xfId="0" applyFont="1" applyBorder="1" applyAlignment="1">
      <alignment vertical="center"/>
    </xf>
    <xf numFmtId="0" fontId="10" fillId="0" borderId="0" xfId="0" applyFont="1" applyBorder="1" applyAlignment="1">
      <alignment horizontal="center" vertical="center"/>
    </xf>
    <xf numFmtId="0" fontId="10" fillId="0" borderId="16" xfId="0" applyFont="1" applyBorder="1" applyAlignment="1">
      <alignment vertical="center"/>
    </xf>
    <xf numFmtId="0" fontId="8" fillId="0" borderId="16" xfId="0" applyFont="1" applyBorder="1" applyAlignment="1">
      <alignment vertical="center"/>
    </xf>
    <xf numFmtId="3" fontId="10" fillId="0" borderId="15" xfId="0" applyNumberFormat="1"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3" fontId="10" fillId="0" borderId="18" xfId="0" applyNumberFormat="1" applyFont="1" applyBorder="1" applyAlignment="1">
      <alignment vertical="center"/>
    </xf>
    <xf numFmtId="0" fontId="10" fillId="0" borderId="0" xfId="0" applyFont="1" applyBorder="1" applyAlignment="1">
      <alignment horizontal="right"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8" fillId="0" borderId="10" xfId="0" applyFont="1" applyBorder="1" applyAlignment="1" quotePrefix="1">
      <alignment horizontal="center" vertical="center"/>
    </xf>
    <xf numFmtId="3" fontId="10" fillId="33" borderId="31" xfId="0" applyNumberFormat="1" applyFont="1" applyFill="1" applyBorder="1" applyAlignment="1">
      <alignment vertical="center"/>
    </xf>
    <xf numFmtId="0" fontId="10" fillId="0" borderId="30" xfId="0" applyFont="1" applyBorder="1" applyAlignment="1">
      <alignment vertical="center"/>
    </xf>
    <xf numFmtId="0" fontId="10" fillId="0" borderId="0" xfId="0" applyFont="1" applyAlignment="1">
      <alignment vertical="center"/>
    </xf>
    <xf numFmtId="0" fontId="80" fillId="0" borderId="0" xfId="0" applyFont="1" applyAlignment="1">
      <alignment/>
    </xf>
    <xf numFmtId="0" fontId="10" fillId="34" borderId="37" xfId="0" applyFont="1" applyFill="1" applyBorder="1" applyAlignment="1">
      <alignment horizontal="center"/>
    </xf>
    <xf numFmtId="0" fontId="10" fillId="34" borderId="35" xfId="0" applyFont="1" applyFill="1" applyBorder="1" applyAlignment="1">
      <alignment/>
    </xf>
    <xf numFmtId="3" fontId="10" fillId="34" borderId="31" xfId="0" applyNumberFormat="1" applyFont="1" applyFill="1" applyBorder="1" applyAlignment="1">
      <alignment/>
    </xf>
    <xf numFmtId="0" fontId="81" fillId="0" borderId="0" xfId="0" applyFont="1" applyAlignment="1">
      <alignment/>
    </xf>
    <xf numFmtId="0" fontId="10" fillId="0" borderId="30" xfId="0" applyFont="1" applyBorder="1" applyAlignment="1">
      <alignment/>
    </xf>
    <xf numFmtId="0" fontId="10" fillId="0" borderId="0" xfId="0" applyFont="1" applyBorder="1" applyAlignment="1">
      <alignment horizontal="center"/>
    </xf>
    <xf numFmtId="0" fontId="10" fillId="0" borderId="16" xfId="0" applyFont="1" applyBorder="1" applyAlignment="1">
      <alignment/>
    </xf>
    <xf numFmtId="0" fontId="10" fillId="0" borderId="38" xfId="0" applyFont="1" applyBorder="1" applyAlignment="1">
      <alignment/>
    </xf>
    <xf numFmtId="3" fontId="10" fillId="0" borderId="15" xfId="0" applyNumberFormat="1" applyFont="1" applyBorder="1" applyAlignment="1">
      <alignment/>
    </xf>
    <xf numFmtId="0" fontId="10" fillId="0" borderId="10" xfId="0" applyFont="1" applyBorder="1" applyAlignment="1">
      <alignment/>
    </xf>
    <xf numFmtId="0" fontId="81" fillId="0" borderId="10" xfId="0" applyFont="1" applyBorder="1" applyAlignment="1">
      <alignment/>
    </xf>
    <xf numFmtId="0" fontId="10" fillId="0" borderId="34" xfId="0" applyFont="1" applyBorder="1" applyAlignment="1">
      <alignment/>
    </xf>
    <xf numFmtId="3" fontId="10" fillId="0" borderId="18" xfId="0" applyNumberFormat="1" applyFont="1" applyBorder="1" applyAlignment="1">
      <alignment/>
    </xf>
    <xf numFmtId="0" fontId="10" fillId="0" borderId="33" xfId="0" applyFont="1" applyBorder="1" applyAlignment="1">
      <alignment/>
    </xf>
    <xf numFmtId="0" fontId="81" fillId="0" borderId="33" xfId="0" applyFont="1" applyBorder="1" applyAlignment="1">
      <alignment/>
    </xf>
    <xf numFmtId="0" fontId="10" fillId="0" borderId="36" xfId="0" applyFont="1" applyBorder="1" applyAlignment="1">
      <alignment/>
    </xf>
    <xf numFmtId="0" fontId="81" fillId="34" borderId="35" xfId="0" applyFont="1" applyFill="1" applyBorder="1" applyAlignment="1">
      <alignment/>
    </xf>
    <xf numFmtId="0" fontId="10" fillId="33" borderId="35" xfId="0" applyFont="1" applyFill="1" applyBorder="1" applyAlignment="1">
      <alignment/>
    </xf>
    <xf numFmtId="0" fontId="8" fillId="33" borderId="35" xfId="0" applyFont="1" applyFill="1" applyBorder="1" applyAlignment="1">
      <alignment/>
    </xf>
    <xf numFmtId="16" fontId="10" fillId="0" borderId="0" xfId="0" applyNumberFormat="1" applyFont="1" applyBorder="1" applyAlignment="1">
      <alignment horizontal="center"/>
    </xf>
    <xf numFmtId="0" fontId="10" fillId="0" borderId="39" xfId="0" applyFont="1" applyBorder="1" applyAlignment="1">
      <alignment/>
    </xf>
    <xf numFmtId="0" fontId="10" fillId="0" borderId="40" xfId="0" applyFont="1" applyBorder="1" applyAlignment="1">
      <alignment/>
    </xf>
    <xf numFmtId="3" fontId="10" fillId="33" borderId="14" xfId="0" applyNumberFormat="1" applyFont="1" applyFill="1" applyBorder="1" applyAlignment="1">
      <alignment vertical="center"/>
    </xf>
    <xf numFmtId="0" fontId="10" fillId="33" borderId="35" xfId="0" applyFont="1" applyFill="1" applyBorder="1" applyAlignment="1">
      <alignment vertical="center"/>
    </xf>
    <xf numFmtId="3" fontId="10" fillId="0" borderId="32" xfId="0" applyNumberFormat="1" applyFont="1" applyBorder="1" applyAlignment="1">
      <alignment/>
    </xf>
    <xf numFmtId="3" fontId="10" fillId="0" borderId="41" xfId="0" applyNumberFormat="1" applyFont="1" applyBorder="1" applyAlignment="1">
      <alignment/>
    </xf>
    <xf numFmtId="3" fontId="81" fillId="12" borderId="31" xfId="0" applyNumberFormat="1" applyFont="1" applyFill="1" applyBorder="1" applyAlignment="1">
      <alignment vertical="center"/>
    </xf>
    <xf numFmtId="0" fontId="8" fillId="0" borderId="10" xfId="73" applyFont="1" applyBorder="1" applyAlignment="1" quotePrefix="1">
      <alignment horizontal="left" vertical="center" indent="1"/>
      <protection/>
    </xf>
    <xf numFmtId="3" fontId="10" fillId="34" borderId="42" xfId="0" applyNumberFormat="1" applyFont="1" applyFill="1" applyBorder="1" applyAlignment="1">
      <alignment vertical="center"/>
    </xf>
    <xf numFmtId="3" fontId="10" fillId="0" borderId="34" xfId="0" applyNumberFormat="1" applyFont="1" applyBorder="1" applyAlignment="1">
      <alignment vertical="center"/>
    </xf>
    <xf numFmtId="3" fontId="16" fillId="0" borderId="38" xfId="0" applyNumberFormat="1" applyFont="1" applyBorder="1" applyAlignment="1">
      <alignment vertical="center"/>
    </xf>
    <xf numFmtId="3" fontId="10" fillId="0" borderId="38" xfId="0" applyNumberFormat="1" applyFont="1" applyBorder="1" applyAlignment="1">
      <alignment vertical="center"/>
    </xf>
    <xf numFmtId="3" fontId="16" fillId="0" borderId="34" xfId="0" applyNumberFormat="1" applyFont="1" applyBorder="1" applyAlignment="1">
      <alignment vertical="center"/>
    </xf>
    <xf numFmtId="3" fontId="10" fillId="33" borderId="42" xfId="0" applyNumberFormat="1" applyFont="1" applyFill="1" applyBorder="1" applyAlignment="1">
      <alignment vertical="center"/>
    </xf>
    <xf numFmtId="0" fontId="8" fillId="34" borderId="42" xfId="0" applyFont="1" applyFill="1" applyBorder="1" applyAlignment="1">
      <alignment vertical="center"/>
    </xf>
    <xf numFmtId="0" fontId="8" fillId="0" borderId="34" xfId="0" applyFont="1" applyBorder="1" applyAlignment="1">
      <alignment vertical="center"/>
    </xf>
    <xf numFmtId="0" fontId="16" fillId="0" borderId="38" xfId="0" applyFont="1" applyBorder="1" applyAlignment="1">
      <alignment vertical="center"/>
    </xf>
    <xf numFmtId="0" fontId="8" fillId="0" borderId="38" xfId="0" applyFont="1" applyBorder="1" applyAlignment="1">
      <alignment vertical="center"/>
    </xf>
    <xf numFmtId="0" fontId="13" fillId="0" borderId="38" xfId="0" applyFont="1" applyBorder="1" applyAlignment="1">
      <alignment vertical="center"/>
    </xf>
    <xf numFmtId="0" fontId="15" fillId="0" borderId="34" xfId="0" applyFont="1" applyBorder="1" applyAlignment="1">
      <alignment vertical="center"/>
    </xf>
    <xf numFmtId="0" fontId="10" fillId="34" borderId="42" xfId="0" applyFont="1" applyFill="1" applyBorder="1" applyAlignment="1">
      <alignment vertical="center"/>
    </xf>
    <xf numFmtId="0" fontId="10" fillId="0" borderId="38" xfId="0" applyFont="1" applyBorder="1" applyAlignment="1">
      <alignment vertical="center"/>
    </xf>
    <xf numFmtId="0" fontId="14" fillId="35" borderId="0" xfId="0" applyFont="1" applyFill="1" applyBorder="1" applyAlignment="1">
      <alignment vertical="center"/>
    </xf>
    <xf numFmtId="0" fontId="79" fillId="0" borderId="31" xfId="0" applyFont="1" applyBorder="1" applyAlignment="1">
      <alignment horizontal="center"/>
    </xf>
    <xf numFmtId="3" fontId="11" fillId="34" borderId="42" xfId="0" applyNumberFormat="1" applyFont="1" applyFill="1" applyBorder="1" applyAlignment="1">
      <alignment vertical="center"/>
    </xf>
    <xf numFmtId="3" fontId="11" fillId="0" borderId="34" xfId="0" applyNumberFormat="1" applyFont="1" applyBorder="1" applyAlignment="1">
      <alignment vertical="center"/>
    </xf>
    <xf numFmtId="3" fontId="11" fillId="0" borderId="38" xfId="0" applyNumberFormat="1" applyFont="1" applyBorder="1" applyAlignment="1">
      <alignment vertical="center"/>
    </xf>
    <xf numFmtId="3" fontId="11" fillId="33" borderId="42" xfId="0" applyNumberFormat="1" applyFont="1" applyFill="1" applyBorder="1" applyAlignment="1">
      <alignment vertical="center"/>
    </xf>
    <xf numFmtId="3" fontId="11" fillId="33" borderId="31" xfId="0" applyNumberFormat="1" applyFont="1" applyFill="1" applyBorder="1" applyAlignment="1">
      <alignment vertical="center"/>
    </xf>
    <xf numFmtId="3" fontId="11" fillId="34" borderId="31" xfId="0" applyNumberFormat="1" applyFont="1" applyFill="1" applyBorder="1" applyAlignment="1">
      <alignment/>
    </xf>
    <xf numFmtId="3" fontId="11" fillId="0" borderId="15" xfId="0" applyNumberFormat="1" applyFont="1" applyBorder="1" applyAlignment="1">
      <alignment/>
    </xf>
    <xf numFmtId="3" fontId="11" fillId="0" borderId="41" xfId="0" applyNumberFormat="1" applyFont="1" applyBorder="1" applyAlignment="1">
      <alignment/>
    </xf>
    <xf numFmtId="3" fontId="11" fillId="33" borderId="14" xfId="0" applyNumberFormat="1" applyFont="1" applyFill="1" applyBorder="1" applyAlignment="1">
      <alignment vertical="center"/>
    </xf>
    <xf numFmtId="0" fontId="16" fillId="0" borderId="16" xfId="0" applyFont="1" applyBorder="1" applyAlignment="1">
      <alignment horizontal="left" vertical="center" wrapText="1"/>
    </xf>
    <xf numFmtId="0" fontId="16" fillId="0" borderId="16" xfId="0" applyFont="1" applyBorder="1" applyAlignment="1">
      <alignment horizontal="left" vertical="center"/>
    </xf>
    <xf numFmtId="0" fontId="16" fillId="0" borderId="38" xfId="0" applyFont="1" applyBorder="1" applyAlignment="1">
      <alignment horizontal="left" vertical="center" wrapText="1"/>
    </xf>
    <xf numFmtId="0" fontId="78" fillId="0" borderId="0" xfId="0" applyFont="1" applyAlignment="1">
      <alignment/>
    </xf>
    <xf numFmtId="0" fontId="76" fillId="0" borderId="0" xfId="0" applyFont="1" applyAlignment="1">
      <alignment/>
    </xf>
    <xf numFmtId="0" fontId="77" fillId="0" borderId="31" xfId="0" applyFont="1" applyBorder="1" applyAlignment="1">
      <alignment horizontal="right"/>
    </xf>
    <xf numFmtId="0" fontId="2" fillId="0" borderId="0" xfId="74" applyFont="1">
      <alignment/>
      <protection/>
    </xf>
    <xf numFmtId="0" fontId="12" fillId="0" borderId="0" xfId="74" applyFont="1">
      <alignment/>
      <protection/>
    </xf>
    <xf numFmtId="0" fontId="2" fillId="0" borderId="0" xfId="74" applyFont="1" applyAlignment="1">
      <alignment horizontal="right"/>
      <protection/>
    </xf>
    <xf numFmtId="0" fontId="78" fillId="0" borderId="43" xfId="0" applyFont="1" applyBorder="1" applyAlignment="1">
      <alignment/>
    </xf>
    <xf numFmtId="0" fontId="78" fillId="0" borderId="44" xfId="0" applyFont="1" applyBorder="1" applyAlignment="1">
      <alignment horizontal="center"/>
    </xf>
    <xf numFmtId="0" fontId="78" fillId="0" borderId="41" xfId="0" applyFont="1" applyBorder="1" applyAlignment="1">
      <alignment horizontal="center"/>
    </xf>
    <xf numFmtId="0" fontId="78" fillId="0" borderId="45" xfId="0" applyFont="1" applyBorder="1" applyAlignment="1">
      <alignment horizontal="center"/>
    </xf>
    <xf numFmtId="0" fontId="19" fillId="0" borderId="46" xfId="74" applyFont="1" applyBorder="1" applyAlignment="1">
      <alignment horizontal="center" vertical="center" wrapText="1"/>
      <protection/>
    </xf>
    <xf numFmtId="0" fontId="19" fillId="0" borderId="0" xfId="74" applyFont="1" applyAlignment="1">
      <alignment horizontal="center" vertical="center" wrapText="1"/>
      <protection/>
    </xf>
    <xf numFmtId="0" fontId="19" fillId="0" borderId="47" xfId="74" applyFont="1" applyBorder="1" applyAlignment="1">
      <alignment horizontal="center" vertical="center" wrapText="1"/>
      <protection/>
    </xf>
    <xf numFmtId="0" fontId="19" fillId="0" borderId="48" xfId="74" applyFont="1" applyBorder="1" applyAlignment="1">
      <alignment horizontal="center" vertical="center" wrapText="1"/>
      <protection/>
    </xf>
    <xf numFmtId="0" fontId="20" fillId="0" borderId="0" xfId="74" applyFont="1" applyAlignment="1">
      <alignment horizontal="left"/>
      <protection/>
    </xf>
    <xf numFmtId="2" fontId="20" fillId="0" borderId="0" xfId="74" applyNumberFormat="1" applyFont="1" applyAlignment="1">
      <alignment horizontal="right"/>
      <protection/>
    </xf>
    <xf numFmtId="2" fontId="20" fillId="0" borderId="0" xfId="74" applyNumberFormat="1" applyFont="1" applyAlignment="1">
      <alignment horizontal="left"/>
      <protection/>
    </xf>
    <xf numFmtId="0" fontId="19" fillId="0" borderId="49" xfId="74" applyFont="1" applyBorder="1" applyAlignment="1">
      <alignment horizontal="center" vertical="center" wrapText="1"/>
      <protection/>
    </xf>
    <xf numFmtId="0" fontId="11" fillId="36" borderId="24" xfId="74" applyFont="1" applyFill="1" applyBorder="1" applyAlignment="1">
      <alignment vertical="center" wrapText="1"/>
      <protection/>
    </xf>
    <xf numFmtId="2" fontId="9" fillId="36" borderId="50" xfId="74" applyNumberFormat="1" applyFont="1" applyFill="1" applyBorder="1" applyAlignment="1">
      <alignment horizontal="center" vertical="center"/>
      <protection/>
    </xf>
    <xf numFmtId="0" fontId="8" fillId="0" borderId="0" xfId="76" applyFont="1" applyFill="1">
      <alignment/>
      <protection/>
    </xf>
    <xf numFmtId="0" fontId="2" fillId="0" borderId="0" xfId="76" applyFont="1" applyFill="1" applyAlignment="1">
      <alignment horizontal="right"/>
      <protection/>
    </xf>
    <xf numFmtId="167" fontId="10" fillId="0" borderId="0" xfId="76" applyNumberFormat="1" applyFont="1" applyFill="1" applyBorder="1" applyAlignment="1" applyProtection="1">
      <alignment horizontal="center" vertical="center" wrapText="1"/>
      <protection/>
    </xf>
    <xf numFmtId="167" fontId="10" fillId="0" borderId="0" xfId="76" applyNumberFormat="1" applyFont="1" applyFill="1" applyBorder="1" applyAlignment="1" applyProtection="1">
      <alignment horizontal="centerContinuous" vertical="center"/>
      <protection/>
    </xf>
    <xf numFmtId="0" fontId="17" fillId="0" borderId="0" xfId="72" applyFont="1" applyFill="1" applyBorder="1" applyAlignment="1" applyProtection="1">
      <alignment horizontal="right"/>
      <protection/>
    </xf>
    <xf numFmtId="0" fontId="2" fillId="0" borderId="0" xfId="72" applyFont="1" applyFill="1" applyBorder="1" applyAlignment="1" applyProtection="1">
      <alignment horizontal="right"/>
      <protection/>
    </xf>
    <xf numFmtId="0" fontId="17" fillId="0" borderId="0" xfId="72" applyFont="1" applyFill="1" applyBorder="1" applyAlignment="1" applyProtection="1">
      <alignment/>
      <protection/>
    </xf>
    <xf numFmtId="0" fontId="8" fillId="0" borderId="51" xfId="76" applyFont="1" applyFill="1" applyBorder="1" applyAlignment="1">
      <alignment horizontal="center" vertical="center"/>
      <protection/>
    </xf>
    <xf numFmtId="0" fontId="8" fillId="0" borderId="28" xfId="76" applyFont="1" applyFill="1" applyBorder="1" applyAlignment="1">
      <alignment horizontal="center" vertical="center"/>
      <protection/>
    </xf>
    <xf numFmtId="0" fontId="8" fillId="0" borderId="52" xfId="76" applyFont="1" applyFill="1" applyBorder="1" applyAlignment="1">
      <alignment horizontal="center" vertical="center"/>
      <protection/>
    </xf>
    <xf numFmtId="0" fontId="8" fillId="0" borderId="12" xfId="76" applyFont="1" applyFill="1" applyBorder="1" applyAlignment="1">
      <alignment horizontal="center" vertical="center"/>
      <protection/>
    </xf>
    <xf numFmtId="0" fontId="8" fillId="0" borderId="46" xfId="76" applyFont="1" applyFill="1" applyBorder="1" applyAlignment="1">
      <alignment horizontal="center" vertical="center" wrapText="1"/>
      <protection/>
    </xf>
    <xf numFmtId="0" fontId="8" fillId="0" borderId="53" xfId="76" applyFont="1" applyFill="1" applyBorder="1" applyAlignment="1">
      <alignment horizontal="center" vertical="center" wrapText="1"/>
      <protection/>
    </xf>
    <xf numFmtId="0" fontId="9" fillId="37" borderId="17" xfId="76" applyFont="1" applyFill="1" applyBorder="1" applyAlignment="1">
      <alignment horizontal="center" vertical="center" wrapText="1"/>
      <protection/>
    </xf>
    <xf numFmtId="0" fontId="8" fillId="0" borderId="53" xfId="76" applyFont="1" applyFill="1" applyBorder="1" applyAlignment="1">
      <alignment horizontal="center" vertical="center"/>
      <protection/>
    </xf>
    <xf numFmtId="168" fontId="8" fillId="0" borderId="17" xfId="50" applyNumberFormat="1" applyFont="1" applyFill="1" applyBorder="1" applyAlignment="1" applyProtection="1">
      <alignment/>
      <protection locked="0"/>
    </xf>
    <xf numFmtId="168" fontId="10" fillId="0" borderId="38" xfId="50" applyNumberFormat="1" applyFont="1" applyFill="1" applyBorder="1" applyAlignment="1">
      <alignment/>
    </xf>
    <xf numFmtId="0" fontId="8" fillId="0" borderId="20" xfId="76" applyFont="1" applyFill="1" applyBorder="1" applyAlignment="1" applyProtection="1">
      <alignment wrapText="1"/>
      <protection locked="0"/>
    </xf>
    <xf numFmtId="168" fontId="8" fillId="0" borderId="21" xfId="50" applyNumberFormat="1" applyFont="1" applyFill="1" applyBorder="1" applyAlignment="1" applyProtection="1">
      <alignment/>
      <protection locked="0"/>
    </xf>
    <xf numFmtId="0" fontId="8" fillId="0" borderId="54" xfId="76" applyFont="1" applyFill="1" applyBorder="1" applyAlignment="1">
      <alignment horizontal="center" vertical="center"/>
      <protection/>
    </xf>
    <xf numFmtId="0" fontId="10" fillId="0" borderId="52" xfId="76" applyFont="1" applyFill="1" applyBorder="1" applyAlignment="1">
      <alignment wrapText="1"/>
      <protection/>
    </xf>
    <xf numFmtId="168" fontId="10" fillId="0" borderId="12" xfId="76" applyNumberFormat="1" applyFont="1" applyFill="1" applyBorder="1">
      <alignment/>
      <protection/>
    </xf>
    <xf numFmtId="168" fontId="10" fillId="0" borderId="42" xfId="76" applyNumberFormat="1" applyFont="1" applyFill="1" applyBorder="1">
      <alignment/>
      <protection/>
    </xf>
    <xf numFmtId="0" fontId="2" fillId="0" borderId="0" xfId="72" applyFont="1" applyFill="1" applyBorder="1" applyAlignment="1" applyProtection="1">
      <alignment/>
      <protection/>
    </xf>
    <xf numFmtId="0" fontId="8" fillId="0" borderId="54" xfId="76" applyFont="1" applyFill="1" applyBorder="1" applyAlignment="1" applyProtection="1">
      <alignment horizontal="center" vertical="center"/>
      <protection/>
    </xf>
    <xf numFmtId="0" fontId="8" fillId="0" borderId="28" xfId="76" applyFont="1" applyFill="1" applyBorder="1" applyAlignment="1" applyProtection="1">
      <alignment horizontal="center" vertical="center"/>
      <protection/>
    </xf>
    <xf numFmtId="0" fontId="8" fillId="0" borderId="12" xfId="76" applyFont="1" applyFill="1" applyBorder="1" applyAlignment="1" applyProtection="1">
      <alignment horizontal="center" vertical="center"/>
      <protection/>
    </xf>
    <xf numFmtId="0" fontId="8" fillId="0" borderId="43" xfId="76" applyFont="1" applyFill="1" applyBorder="1" applyAlignment="1" applyProtection="1">
      <alignment horizontal="center" vertical="center" wrapText="1"/>
      <protection/>
    </xf>
    <xf numFmtId="0" fontId="10" fillId="37" borderId="55" xfId="76" applyFont="1" applyFill="1" applyBorder="1" applyAlignment="1" applyProtection="1">
      <alignment horizontal="center" vertical="center" wrapText="1"/>
      <protection/>
    </xf>
    <xf numFmtId="0" fontId="10" fillId="37" borderId="45" xfId="76" applyFont="1" applyFill="1" applyBorder="1" applyAlignment="1" applyProtection="1">
      <alignment horizontal="center" vertical="center" wrapText="1"/>
      <protection/>
    </xf>
    <xf numFmtId="0" fontId="8" fillId="0" borderId="43" xfId="76" applyFont="1" applyFill="1" applyBorder="1" applyAlignment="1" applyProtection="1">
      <alignment horizontal="center" vertical="center"/>
      <protection/>
    </xf>
    <xf numFmtId="0" fontId="8" fillId="0" borderId="55" xfId="76" applyFont="1" applyFill="1" applyBorder="1" applyProtection="1">
      <alignment/>
      <protection/>
    </xf>
    <xf numFmtId="166" fontId="8" fillId="0" borderId="45" xfId="50" applyNumberFormat="1" applyFont="1" applyFill="1" applyBorder="1" applyAlignment="1" applyProtection="1">
      <alignment/>
      <protection locked="0"/>
    </xf>
    <xf numFmtId="0" fontId="8" fillId="0" borderId="46" xfId="76" applyFont="1" applyFill="1" applyBorder="1" applyAlignment="1" applyProtection="1">
      <alignment horizontal="center" vertical="center"/>
      <protection/>
    </xf>
    <xf numFmtId="0" fontId="8" fillId="0" borderId="56" xfId="76" applyFont="1" applyFill="1" applyBorder="1" applyAlignment="1" applyProtection="1">
      <alignment wrapText="1"/>
      <protection/>
    </xf>
    <xf numFmtId="166" fontId="8" fillId="0" borderId="21" xfId="50" applyNumberFormat="1" applyFont="1" applyFill="1" applyBorder="1" applyAlignment="1" applyProtection="1">
      <alignment/>
      <protection locked="0"/>
    </xf>
    <xf numFmtId="0" fontId="8" fillId="0" borderId="56" xfId="76" applyFont="1" applyFill="1" applyBorder="1" applyProtection="1">
      <alignment/>
      <protection/>
    </xf>
    <xf numFmtId="0" fontId="8" fillId="0" borderId="57" xfId="76" applyFont="1" applyFill="1" applyBorder="1" applyAlignment="1" applyProtection="1">
      <alignment horizontal="center" vertical="center"/>
      <protection/>
    </xf>
    <xf numFmtId="0" fontId="8" fillId="0" borderId="58" xfId="76" applyFont="1" applyFill="1" applyBorder="1" applyProtection="1">
      <alignment/>
      <protection/>
    </xf>
    <xf numFmtId="166" fontId="8" fillId="0" borderId="23" xfId="50" applyNumberFormat="1" applyFont="1" applyFill="1" applyBorder="1" applyAlignment="1" applyProtection="1">
      <alignment/>
      <protection locked="0"/>
    </xf>
    <xf numFmtId="166" fontId="10" fillId="0" borderId="12" xfId="50" applyNumberFormat="1" applyFont="1" applyFill="1" applyBorder="1" applyAlignment="1" applyProtection="1">
      <alignment/>
      <protection/>
    </xf>
    <xf numFmtId="0" fontId="8" fillId="0" borderId="0" xfId="72" applyFont="1">
      <alignment/>
      <protection/>
    </xf>
    <xf numFmtId="0" fontId="2" fillId="0" borderId="0" xfId="72" applyFont="1" applyAlignment="1">
      <alignment horizontal="right"/>
      <protection/>
    </xf>
    <xf numFmtId="0" fontId="8" fillId="0" borderId="0" xfId="72" applyFont="1" applyProtection="1">
      <alignment/>
      <protection/>
    </xf>
    <xf numFmtId="0" fontId="10" fillId="0" borderId="54" xfId="72" applyFont="1" applyBorder="1" applyAlignment="1" applyProtection="1">
      <alignment horizontal="center"/>
      <protection/>
    </xf>
    <xf numFmtId="0" fontId="10" fillId="0" borderId="28" xfId="72" applyFont="1" applyBorder="1" applyAlignment="1" applyProtection="1">
      <alignment horizontal="center"/>
      <protection/>
    </xf>
    <xf numFmtId="0" fontId="10" fillId="0" borderId="52" xfId="72" applyFont="1" applyBorder="1" applyAlignment="1" applyProtection="1">
      <alignment horizontal="center"/>
      <protection/>
    </xf>
    <xf numFmtId="0" fontId="10" fillId="0" borderId="12" xfId="72" applyFont="1" applyBorder="1" applyAlignment="1" applyProtection="1">
      <alignment horizontal="center"/>
      <protection/>
    </xf>
    <xf numFmtId="0" fontId="10" fillId="37" borderId="31" xfId="72" applyFont="1" applyFill="1" applyBorder="1" applyAlignment="1" applyProtection="1">
      <alignment horizontal="center" vertical="center" wrapText="1"/>
      <protection/>
    </xf>
    <xf numFmtId="0" fontId="10" fillId="37" borderId="31" xfId="72" applyFont="1" applyFill="1" applyBorder="1" applyAlignment="1" applyProtection="1">
      <alignment horizontal="center" vertical="center"/>
      <protection/>
    </xf>
    <xf numFmtId="0" fontId="8" fillId="0" borderId="56" xfId="72" applyFont="1" applyBorder="1" applyAlignment="1" applyProtection="1">
      <alignment horizontal="left" vertical="center" wrapText="1" indent="1"/>
      <protection locked="0"/>
    </xf>
    <xf numFmtId="0" fontId="8" fillId="0" borderId="56" xfId="72" applyFont="1" applyBorder="1" applyAlignment="1" applyProtection="1">
      <alignment horizontal="left" vertical="center" indent="1"/>
      <protection locked="0"/>
    </xf>
    <xf numFmtId="3" fontId="8" fillId="0" borderId="20" xfId="72" applyNumberFormat="1" applyFont="1" applyBorder="1" applyAlignment="1" applyProtection="1">
      <alignment horizontal="right" vertical="center" indent="1"/>
      <protection locked="0"/>
    </xf>
    <xf numFmtId="3" fontId="8" fillId="0" borderId="21" xfId="72" applyNumberFormat="1" applyFont="1" applyBorder="1" applyAlignment="1" applyProtection="1">
      <alignment horizontal="right" vertical="center" indent="1"/>
      <protection locked="0"/>
    </xf>
    <xf numFmtId="3" fontId="8" fillId="0" borderId="20" xfId="72" applyNumberFormat="1" applyFont="1" applyBorder="1" applyAlignment="1" applyProtection="1">
      <alignment horizontal="right" vertical="center" wrapText="1" indent="1"/>
      <protection locked="0"/>
    </xf>
    <xf numFmtId="0" fontId="8" fillId="0" borderId="50" xfId="72" applyFont="1" applyBorder="1" applyAlignment="1" applyProtection="1">
      <alignment horizontal="left" vertical="center" wrapText="1" indent="1"/>
      <protection locked="0"/>
    </xf>
    <xf numFmtId="3" fontId="8" fillId="0" borderId="50" xfId="72" applyNumberFormat="1" applyFont="1" applyBorder="1" applyAlignment="1" applyProtection="1">
      <alignment horizontal="right" vertical="center" wrapText="1" indent="1"/>
      <protection locked="0"/>
    </xf>
    <xf numFmtId="3" fontId="8" fillId="0" borderId="59" xfId="72" applyNumberFormat="1" applyFont="1" applyBorder="1" applyAlignment="1" applyProtection="1">
      <alignment horizontal="right" vertical="center" indent="1"/>
      <protection locked="0"/>
    </xf>
    <xf numFmtId="0" fontId="10" fillId="0" borderId="37" xfId="72" applyFont="1" applyBorder="1" applyAlignment="1" applyProtection="1">
      <alignment vertical="center"/>
      <protection/>
    </xf>
    <xf numFmtId="167" fontId="8" fillId="38" borderId="31" xfId="72" applyNumberFormat="1" applyFont="1" applyFill="1" applyBorder="1" applyAlignment="1" applyProtection="1">
      <alignment horizontal="left" vertical="center" wrapText="1" indent="2"/>
      <protection/>
    </xf>
    <xf numFmtId="3" fontId="10" fillId="0" borderId="12" xfId="72" applyNumberFormat="1" applyFont="1" applyFill="1" applyBorder="1" applyAlignment="1" applyProtection="1">
      <alignment horizontal="right" vertical="center" indent="1"/>
      <protection/>
    </xf>
    <xf numFmtId="0" fontId="10" fillId="37" borderId="51" xfId="72" applyFont="1" applyFill="1" applyBorder="1" applyAlignment="1" applyProtection="1">
      <alignment horizontal="center" vertical="center" wrapText="1"/>
      <protection/>
    </xf>
    <xf numFmtId="0" fontId="10" fillId="37" borderId="44" xfId="72" applyFont="1" applyFill="1" applyBorder="1" applyAlignment="1" applyProtection="1">
      <alignment horizontal="center" vertical="center"/>
      <protection/>
    </xf>
    <xf numFmtId="0" fontId="10" fillId="37" borderId="60" xfId="72" applyFont="1" applyFill="1" applyBorder="1" applyAlignment="1" applyProtection="1">
      <alignment horizontal="center" vertical="center" wrapText="1"/>
      <protection/>
    </xf>
    <xf numFmtId="0" fontId="10" fillId="37" borderId="61" xfId="72" applyFont="1" applyFill="1" applyBorder="1" applyAlignment="1" applyProtection="1">
      <alignment horizontal="center" vertical="center" wrapText="1"/>
      <protection/>
    </xf>
    <xf numFmtId="0" fontId="8" fillId="0" borderId="55" xfId="72" applyFont="1" applyBorder="1" applyAlignment="1" applyProtection="1">
      <alignment horizontal="left" vertical="center" indent="1"/>
      <protection locked="0"/>
    </xf>
    <xf numFmtId="0" fontId="8" fillId="0" borderId="55" xfId="72" applyFont="1" applyBorder="1" applyAlignment="1" applyProtection="1">
      <alignment horizontal="left" vertical="center" wrapText="1" indent="1"/>
      <protection locked="0"/>
    </xf>
    <xf numFmtId="3" fontId="8" fillId="0" borderId="62" xfId="72" applyNumberFormat="1" applyFont="1" applyBorder="1" applyAlignment="1" applyProtection="1">
      <alignment horizontal="right" vertical="center" wrapText="1" indent="1"/>
      <protection locked="0"/>
    </xf>
    <xf numFmtId="3" fontId="8" fillId="0" borderId="45" xfId="72" applyNumberFormat="1" applyFont="1" applyBorder="1" applyAlignment="1" applyProtection="1">
      <alignment horizontal="right" vertical="center" indent="1"/>
      <protection locked="0"/>
    </xf>
    <xf numFmtId="0" fontId="8" fillId="0" borderId="58" xfId="72" applyFont="1" applyBorder="1" applyAlignment="1" applyProtection="1">
      <alignment horizontal="left" vertical="center" indent="1"/>
      <protection locked="0"/>
    </xf>
    <xf numFmtId="3" fontId="8" fillId="0" borderId="23" xfId="72" applyNumberFormat="1" applyFont="1" applyBorder="1" applyAlignment="1" applyProtection="1">
      <alignment horizontal="right" vertical="center" indent="1"/>
      <protection locked="0"/>
    </xf>
    <xf numFmtId="0" fontId="8" fillId="0" borderId="58" xfId="72" applyFont="1" applyBorder="1" applyAlignment="1" applyProtection="1">
      <alignment horizontal="left" vertical="center" wrapText="1" indent="1"/>
      <protection locked="0"/>
    </xf>
    <xf numFmtId="3" fontId="8" fillId="0" borderId="22" xfId="72" applyNumberFormat="1" applyFont="1" applyBorder="1" applyAlignment="1" applyProtection="1">
      <alignment horizontal="right" vertical="center" wrapText="1" indent="1"/>
      <protection locked="0"/>
    </xf>
    <xf numFmtId="3" fontId="8" fillId="0" borderId="26" xfId="72" applyNumberFormat="1" applyFont="1" applyBorder="1" applyAlignment="1" applyProtection="1">
      <alignment horizontal="right" vertical="center" indent="1"/>
      <protection locked="0"/>
    </xf>
    <xf numFmtId="0" fontId="8" fillId="0" borderId="48" xfId="72" applyFont="1" applyBorder="1" applyAlignment="1" applyProtection="1">
      <alignment horizontal="left" vertical="center" indent="1"/>
      <protection locked="0"/>
    </xf>
    <xf numFmtId="0" fontId="8" fillId="0" borderId="48" xfId="72" applyFont="1" applyBorder="1" applyAlignment="1" applyProtection="1">
      <alignment horizontal="left" vertical="center" wrapText="1" indent="1"/>
      <protection locked="0"/>
    </xf>
    <xf numFmtId="3" fontId="8" fillId="0" borderId="63" xfId="72" applyNumberFormat="1" applyFont="1" applyBorder="1" applyAlignment="1" applyProtection="1">
      <alignment horizontal="right" vertical="center" wrapText="1" indent="1"/>
      <protection locked="0"/>
    </xf>
    <xf numFmtId="167" fontId="10" fillId="39" borderId="42" xfId="72" applyNumberFormat="1" applyFont="1" applyFill="1" applyBorder="1" applyAlignment="1" applyProtection="1">
      <alignment horizontal="right" vertical="center" wrapText="1" indent="2"/>
      <protection/>
    </xf>
    <xf numFmtId="0" fontId="8" fillId="0" borderId="46" xfId="72" applyFont="1" applyBorder="1" applyAlignment="1" applyProtection="1">
      <alignment horizontal="right" vertical="center"/>
      <protection/>
    </xf>
    <xf numFmtId="0" fontId="8" fillId="0" borderId="43" xfId="72" applyFont="1" applyBorder="1" applyAlignment="1" applyProtection="1">
      <alignment horizontal="right" vertical="center"/>
      <protection/>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vertical="center"/>
    </xf>
    <xf numFmtId="3" fontId="10" fillId="0" borderId="64" xfId="0" applyNumberFormat="1" applyFont="1" applyFill="1" applyBorder="1" applyAlignment="1">
      <alignment vertical="center"/>
    </xf>
    <xf numFmtId="0" fontId="8" fillId="0" borderId="64" xfId="0" applyFont="1" applyFill="1" applyBorder="1" applyAlignment="1">
      <alignment vertical="center"/>
    </xf>
    <xf numFmtId="0" fontId="8" fillId="0" borderId="0" xfId="0" applyFont="1" applyFill="1" applyAlignment="1">
      <alignment vertical="center"/>
    </xf>
    <xf numFmtId="0" fontId="19" fillId="0" borderId="0" xfId="74" applyFont="1">
      <alignment/>
      <protection/>
    </xf>
    <xf numFmtId="0" fontId="78" fillId="0" borderId="30" xfId="0" applyFont="1" applyBorder="1" applyAlignment="1">
      <alignment/>
    </xf>
    <xf numFmtId="0" fontId="75" fillId="0" borderId="64" xfId="0" applyFont="1" applyBorder="1" applyAlignment="1">
      <alignment horizontal="right"/>
    </xf>
    <xf numFmtId="3" fontId="78" fillId="0" borderId="31" xfId="0" applyNumberFormat="1" applyFont="1" applyBorder="1" applyAlignment="1">
      <alignment vertical="center"/>
    </xf>
    <xf numFmtId="0" fontId="10" fillId="0" borderId="16" xfId="0" applyFont="1" applyFill="1" applyBorder="1" applyAlignment="1">
      <alignment vertical="center"/>
    </xf>
    <xf numFmtId="0" fontId="8" fillId="0" borderId="16" xfId="0" applyFont="1" applyFill="1" applyBorder="1" applyAlignment="1">
      <alignment vertical="center"/>
    </xf>
    <xf numFmtId="0" fontId="8" fillId="0" borderId="38" xfId="0" applyFont="1" applyFill="1" applyBorder="1" applyAlignment="1">
      <alignment vertical="center"/>
    </xf>
    <xf numFmtId="3" fontId="10" fillId="0" borderId="38" xfId="0" applyNumberFormat="1" applyFont="1" applyFill="1" applyBorder="1" applyAlignment="1">
      <alignment vertical="center"/>
    </xf>
    <xf numFmtId="3" fontId="11" fillId="0" borderId="38" xfId="0" applyNumberFormat="1" applyFont="1" applyFill="1" applyBorder="1" applyAlignment="1">
      <alignment vertical="center"/>
    </xf>
    <xf numFmtId="3" fontId="11" fillId="0" borderId="64" xfId="0" applyNumberFormat="1" applyFont="1" applyFill="1" applyBorder="1" applyAlignment="1">
      <alignment vertical="center"/>
    </xf>
    <xf numFmtId="0" fontId="77" fillId="40" borderId="31" xfId="0" applyFont="1" applyFill="1" applyBorder="1" applyAlignment="1">
      <alignment horizontal="right"/>
    </xf>
    <xf numFmtId="0" fontId="16" fillId="40" borderId="30" xfId="0" applyFont="1" applyFill="1" applyBorder="1" applyAlignment="1">
      <alignment vertical="center"/>
    </xf>
    <xf numFmtId="0" fontId="16" fillId="40" borderId="0" xfId="0" applyFont="1" applyFill="1" applyBorder="1" applyAlignment="1">
      <alignment horizontal="center" vertical="center"/>
    </xf>
    <xf numFmtId="0" fontId="16" fillId="40" borderId="16" xfId="0" applyFont="1" applyFill="1" applyBorder="1" applyAlignment="1">
      <alignment vertical="center"/>
    </xf>
    <xf numFmtId="0" fontId="16" fillId="40" borderId="38" xfId="0" applyFont="1" applyFill="1" applyBorder="1" applyAlignment="1">
      <alignment vertical="center"/>
    </xf>
    <xf numFmtId="3" fontId="16" fillId="40" borderId="38" xfId="0" applyNumberFormat="1" applyFont="1" applyFill="1" applyBorder="1" applyAlignment="1">
      <alignment vertical="center"/>
    </xf>
    <xf numFmtId="16" fontId="10" fillId="0" borderId="0" xfId="0" applyNumberFormat="1" applyFont="1" applyFill="1" applyBorder="1" applyAlignment="1">
      <alignment horizontal="center"/>
    </xf>
    <xf numFmtId="0" fontId="10" fillId="0" borderId="65" xfId="0" applyFont="1" applyFill="1" applyBorder="1" applyAlignment="1">
      <alignment horizontal="center" vertical="center"/>
    </xf>
    <xf numFmtId="0" fontId="16" fillId="40" borderId="16" xfId="0" applyFont="1" applyFill="1" applyBorder="1" applyAlignment="1" quotePrefix="1">
      <alignment horizontal="center" vertical="center"/>
    </xf>
    <xf numFmtId="0" fontId="10" fillId="0" borderId="66" xfId="0" applyFont="1" applyFill="1" applyBorder="1" applyAlignment="1">
      <alignment vertical="center"/>
    </xf>
    <xf numFmtId="0" fontId="8" fillId="0" borderId="66" xfId="0" applyFont="1" applyFill="1" applyBorder="1" applyAlignment="1">
      <alignment vertical="center"/>
    </xf>
    <xf numFmtId="0" fontId="8" fillId="0" borderId="67" xfId="0" applyFont="1" applyFill="1" applyBorder="1" applyAlignment="1">
      <alignment vertical="center"/>
    </xf>
    <xf numFmtId="3" fontId="10" fillId="0" borderId="67" xfId="0" applyNumberFormat="1" applyFont="1" applyFill="1" applyBorder="1" applyAlignment="1">
      <alignment vertical="center"/>
    </xf>
    <xf numFmtId="3" fontId="11" fillId="0" borderId="67" xfId="0" applyNumberFormat="1" applyFont="1" applyFill="1" applyBorder="1" applyAlignment="1">
      <alignment vertical="center"/>
    </xf>
    <xf numFmtId="3" fontId="10" fillId="0" borderId="34" xfId="0" applyNumberFormat="1" applyFont="1" applyBorder="1" applyAlignment="1">
      <alignment/>
    </xf>
    <xf numFmtId="3" fontId="11" fillId="0" borderId="34" xfId="0" applyNumberFormat="1" applyFont="1" applyBorder="1" applyAlignment="1">
      <alignment/>
    </xf>
    <xf numFmtId="0" fontId="16" fillId="0" borderId="10" xfId="0" applyFont="1" applyBorder="1" applyAlignment="1">
      <alignment horizontal="center" vertical="center"/>
    </xf>
    <xf numFmtId="0" fontId="16" fillId="0" borderId="10" xfId="0" applyFont="1" applyBorder="1" applyAlignment="1" quotePrefix="1">
      <alignment horizontal="center" vertical="center"/>
    </xf>
    <xf numFmtId="0" fontId="16" fillId="40" borderId="10" xfId="0" applyFont="1" applyFill="1" applyBorder="1" applyAlignment="1" quotePrefix="1">
      <alignment horizontal="center" vertical="center"/>
    </xf>
    <xf numFmtId="0" fontId="10" fillId="0" borderId="0" xfId="69" applyFont="1" applyAlignment="1">
      <alignment horizontal="center"/>
      <protection/>
    </xf>
    <xf numFmtId="0" fontId="10" fillId="0" borderId="0" xfId="69" applyFont="1" applyAlignment="1">
      <alignment horizontal="right"/>
      <protection/>
    </xf>
    <xf numFmtId="0" fontId="2" fillId="0" borderId="16" xfId="69" applyBorder="1">
      <alignment/>
      <protection/>
    </xf>
    <xf numFmtId="0" fontId="2" fillId="0" borderId="16" xfId="69" applyBorder="1" applyAlignment="1">
      <alignment horizontal="right"/>
      <protection/>
    </xf>
    <xf numFmtId="0" fontId="2" fillId="0" borderId="56" xfId="69" applyBorder="1" applyAlignment="1">
      <alignment horizontal="right"/>
      <protection/>
    </xf>
    <xf numFmtId="0" fontId="9" fillId="0" borderId="56" xfId="69" applyFont="1" applyBorder="1" applyAlignment="1">
      <alignment horizontal="center"/>
      <protection/>
    </xf>
    <xf numFmtId="0" fontId="9" fillId="0" borderId="68" xfId="69" applyFont="1" applyBorder="1" applyAlignment="1">
      <alignment horizontal="center"/>
      <protection/>
    </xf>
    <xf numFmtId="0" fontId="9" fillId="36" borderId="56" xfId="69" applyFont="1" applyFill="1" applyBorder="1" applyAlignment="1">
      <alignment horizontal="center" vertical="center" wrapText="1"/>
      <protection/>
    </xf>
    <xf numFmtId="0" fontId="9" fillId="36" borderId="19" xfId="69" applyFont="1" applyFill="1" applyBorder="1" applyAlignment="1">
      <alignment horizontal="center" vertical="center" wrapText="1"/>
      <protection/>
    </xf>
    <xf numFmtId="0" fontId="2" fillId="0" borderId="0" xfId="69" applyAlignment="1">
      <alignment wrapText="1"/>
      <protection/>
    </xf>
    <xf numFmtId="0" fontId="2" fillId="36" borderId="22" xfId="69" applyFill="1" applyBorder="1">
      <alignment/>
      <protection/>
    </xf>
    <xf numFmtId="0" fontId="2" fillId="36" borderId="33" xfId="69" applyFill="1" applyBorder="1">
      <alignment/>
      <protection/>
    </xf>
    <xf numFmtId="0" fontId="2" fillId="36" borderId="68" xfId="69" applyFill="1" applyBorder="1">
      <alignment/>
      <protection/>
    </xf>
    <xf numFmtId="0" fontId="2" fillId="36" borderId="63" xfId="69" applyFill="1" applyBorder="1" applyAlignment="1">
      <alignment wrapText="1"/>
      <protection/>
    </xf>
    <xf numFmtId="0" fontId="2" fillId="36" borderId="0" xfId="69" applyFill="1" applyAlignment="1">
      <alignment wrapText="1"/>
      <protection/>
    </xf>
    <xf numFmtId="0" fontId="2" fillId="36" borderId="69" xfId="69" applyFill="1" applyBorder="1" applyAlignment="1">
      <alignment wrapText="1"/>
      <protection/>
    </xf>
    <xf numFmtId="0" fontId="9" fillId="36" borderId="58" xfId="69" applyFont="1" applyFill="1" applyBorder="1" applyAlignment="1">
      <alignment horizontal="center" vertical="center" wrapText="1"/>
      <protection/>
    </xf>
    <xf numFmtId="3" fontId="9" fillId="33" borderId="56" xfId="69" applyNumberFormat="1" applyFont="1" applyFill="1" applyBorder="1">
      <alignment/>
      <protection/>
    </xf>
    <xf numFmtId="3" fontId="2" fillId="0" borderId="56" xfId="69" applyNumberFormat="1" applyBorder="1">
      <alignment/>
      <protection/>
    </xf>
    <xf numFmtId="3" fontId="9" fillId="33" borderId="56" xfId="69" applyNumberFormat="1" applyFont="1" applyFill="1" applyBorder="1" applyAlignment="1">
      <alignment horizontal="right" vertical="center" wrapText="1"/>
      <protection/>
    </xf>
    <xf numFmtId="3" fontId="9" fillId="37" borderId="56" xfId="69" applyNumberFormat="1" applyFont="1" applyFill="1" applyBorder="1">
      <alignment/>
      <protection/>
    </xf>
    <xf numFmtId="0" fontId="9" fillId="37" borderId="56" xfId="69" applyFont="1" applyFill="1" applyBorder="1" applyAlignment="1">
      <alignment horizontal="center" wrapText="1"/>
      <protection/>
    </xf>
    <xf numFmtId="0" fontId="10" fillId="36" borderId="20" xfId="69" applyFont="1" applyFill="1" applyBorder="1">
      <alignment/>
      <protection/>
    </xf>
    <xf numFmtId="0" fontId="2" fillId="36" borderId="10" xfId="69" applyFill="1" applyBorder="1">
      <alignment/>
      <protection/>
    </xf>
    <xf numFmtId="0" fontId="2" fillId="36" borderId="19" xfId="69" applyFill="1" applyBorder="1">
      <alignment/>
      <protection/>
    </xf>
    <xf numFmtId="3" fontId="10" fillId="33" borderId="56" xfId="69" applyNumberFormat="1" applyFont="1" applyFill="1" applyBorder="1">
      <alignment/>
      <protection/>
    </xf>
    <xf numFmtId="0" fontId="2" fillId="36" borderId="20" xfId="69" applyFill="1" applyBorder="1">
      <alignment/>
      <protection/>
    </xf>
    <xf numFmtId="3" fontId="2" fillId="10" borderId="56" xfId="69" applyNumberFormat="1" applyFill="1" applyBorder="1">
      <alignment/>
      <protection/>
    </xf>
    <xf numFmtId="3" fontId="2" fillId="10" borderId="58" xfId="69" applyNumberFormat="1" applyFill="1" applyBorder="1">
      <alignment/>
      <protection/>
    </xf>
    <xf numFmtId="3" fontId="2" fillId="19" borderId="56" xfId="69" applyNumberFormat="1" applyFill="1" applyBorder="1">
      <alignment/>
      <protection/>
    </xf>
    <xf numFmtId="3" fontId="2" fillId="19" borderId="58" xfId="69" applyNumberFormat="1" applyFill="1" applyBorder="1">
      <alignment/>
      <protection/>
    </xf>
    <xf numFmtId="0" fontId="2" fillId="19" borderId="0" xfId="69" applyFill="1" applyAlignment="1">
      <alignment horizontal="right"/>
      <protection/>
    </xf>
    <xf numFmtId="0" fontId="2" fillId="19" borderId="0" xfId="69" applyFill="1">
      <alignment/>
      <protection/>
    </xf>
    <xf numFmtId="0" fontId="2" fillId="10" borderId="0" xfId="69" applyFill="1" applyAlignment="1">
      <alignment horizontal="right"/>
      <protection/>
    </xf>
    <xf numFmtId="0" fontId="2" fillId="10" borderId="0" xfId="69" applyFill="1">
      <alignment/>
      <protection/>
    </xf>
    <xf numFmtId="0" fontId="10" fillId="0" borderId="65" xfId="72" applyFont="1" applyBorder="1" applyAlignment="1" applyProtection="1">
      <alignment horizontal="right" vertical="center"/>
      <protection/>
    </xf>
    <xf numFmtId="0" fontId="10" fillId="0" borderId="65" xfId="72" applyFont="1" applyBorder="1" applyAlignment="1" applyProtection="1">
      <alignment vertical="center"/>
      <protection/>
    </xf>
    <xf numFmtId="167" fontId="8" fillId="38" borderId="14" xfId="72" applyNumberFormat="1" applyFont="1" applyFill="1" applyBorder="1" applyAlignment="1" applyProtection="1">
      <alignment horizontal="left" vertical="center" wrapText="1" indent="2"/>
      <protection/>
    </xf>
    <xf numFmtId="3" fontId="10" fillId="0" borderId="67" xfId="72" applyNumberFormat="1" applyFont="1" applyFill="1" applyBorder="1" applyAlignment="1" applyProtection="1">
      <alignment horizontal="right" vertical="center" indent="1"/>
      <protection/>
    </xf>
    <xf numFmtId="0" fontId="14" fillId="0" borderId="0" xfId="74" applyFont="1" applyAlignment="1">
      <alignment vertical="center" wrapText="1"/>
      <protection/>
    </xf>
    <xf numFmtId="0" fontId="18" fillId="0" borderId="0" xfId="74" applyFont="1">
      <alignment/>
      <protection/>
    </xf>
    <xf numFmtId="0" fontId="13" fillId="0" borderId="28" xfId="74" applyFont="1" applyBorder="1" applyAlignment="1">
      <alignment horizontal="center" vertical="center" wrapText="1"/>
      <protection/>
    </xf>
    <xf numFmtId="1" fontId="12" fillId="0" borderId="28" xfId="74" applyNumberFormat="1" applyFont="1" applyBorder="1" applyAlignment="1">
      <alignment horizontal="center" vertical="center" textRotation="90" wrapText="1"/>
      <protection/>
    </xf>
    <xf numFmtId="0" fontId="21" fillId="0" borderId="31" xfId="74" applyFont="1" applyBorder="1" applyAlignment="1">
      <alignment horizontal="center" vertical="center" textRotation="90" wrapText="1"/>
      <protection/>
    </xf>
    <xf numFmtId="0" fontId="20" fillId="0" borderId="12" xfId="74" applyFont="1" applyBorder="1" applyAlignment="1">
      <alignment horizontal="center" vertical="center" textRotation="90" wrapText="1"/>
      <protection/>
    </xf>
    <xf numFmtId="0" fontId="13" fillId="0" borderId="69" xfId="74" applyFont="1" applyBorder="1" applyAlignment="1">
      <alignment vertical="center" wrapText="1"/>
      <protection/>
    </xf>
    <xf numFmtId="2" fontId="22" fillId="0" borderId="48" xfId="74" applyNumberFormat="1" applyFont="1" applyBorder="1" applyAlignment="1" applyProtection="1">
      <alignment horizontal="center"/>
      <protection locked="0"/>
    </xf>
    <xf numFmtId="0" fontId="13" fillId="0" borderId="19" xfId="74" applyFont="1" applyBorder="1" applyAlignment="1">
      <alignment vertical="center" wrapText="1"/>
      <protection/>
    </xf>
    <xf numFmtId="2" fontId="22" fillId="0" borderId="58" xfId="74" applyNumberFormat="1" applyFont="1" applyBorder="1" applyAlignment="1" applyProtection="1">
      <alignment horizontal="center"/>
      <protection locked="0"/>
    </xf>
    <xf numFmtId="0" fontId="19" fillId="0" borderId="0" xfId="74" applyFont="1" applyAlignment="1">
      <alignment horizontal="left"/>
      <protection/>
    </xf>
    <xf numFmtId="2" fontId="22" fillId="0" borderId="0" xfId="74" applyNumberFormat="1" applyFont="1" applyAlignment="1" applyProtection="1">
      <alignment horizontal="right"/>
      <protection locked="0"/>
    </xf>
    <xf numFmtId="2" fontId="23" fillId="0" borderId="0" xfId="74" applyNumberFormat="1" applyFont="1" applyAlignment="1" applyProtection="1">
      <alignment horizontal="right"/>
      <protection locked="0"/>
    </xf>
    <xf numFmtId="2" fontId="23" fillId="0" borderId="0" xfId="74" applyNumberFormat="1" applyFont="1" applyAlignment="1">
      <alignment horizontal="right"/>
      <protection/>
    </xf>
    <xf numFmtId="2" fontId="19" fillId="0" borderId="0" xfId="74" applyNumberFormat="1" applyFont="1" applyAlignment="1">
      <alignment horizontal="right"/>
      <protection/>
    </xf>
    <xf numFmtId="2" fontId="19" fillId="0" borderId="0" xfId="74" applyNumberFormat="1" applyFont="1" applyAlignment="1">
      <alignment horizontal="left"/>
      <protection/>
    </xf>
    <xf numFmtId="0" fontId="80" fillId="0" borderId="0" xfId="0" applyFont="1" applyAlignment="1">
      <alignment/>
    </xf>
    <xf numFmtId="0" fontId="80" fillId="0" borderId="51" xfId="0" applyFont="1" applyBorder="1" applyAlignment="1">
      <alignment/>
    </xf>
    <xf numFmtId="0" fontId="80" fillId="0" borderId="44" xfId="0" applyFont="1" applyBorder="1" applyAlignment="1">
      <alignment horizontal="center"/>
    </xf>
    <xf numFmtId="0" fontId="80" fillId="0" borderId="61" xfId="0" applyFont="1" applyBorder="1" applyAlignment="1">
      <alignment horizontal="center"/>
    </xf>
    <xf numFmtId="0" fontId="81" fillId="37" borderId="54" xfId="0" applyFont="1" applyFill="1" applyBorder="1" applyAlignment="1">
      <alignment horizontal="center" vertical="center" wrapText="1"/>
    </xf>
    <xf numFmtId="0" fontId="81" fillId="37" borderId="28" xfId="0" applyFont="1" applyFill="1" applyBorder="1" applyAlignment="1">
      <alignment horizontal="center" vertical="center"/>
    </xf>
    <xf numFmtId="0" fontId="80" fillId="0" borderId="0" xfId="0" applyFont="1" applyAlignment="1">
      <alignment horizontal="right"/>
    </xf>
    <xf numFmtId="2" fontId="82" fillId="37" borderId="28" xfId="0" applyNumberFormat="1" applyFont="1" applyFill="1" applyBorder="1" applyAlignment="1">
      <alignment horizontal="center" vertical="top" wrapText="1"/>
    </xf>
    <xf numFmtId="2" fontId="82" fillId="37" borderId="12" xfId="0" applyNumberFormat="1" applyFont="1" applyFill="1" applyBorder="1" applyAlignment="1">
      <alignment horizontal="center" vertical="top" wrapText="1"/>
    </xf>
    <xf numFmtId="0" fontId="82" fillId="0" borderId="0" xfId="0" applyFont="1" applyAlignment="1">
      <alignment/>
    </xf>
    <xf numFmtId="0" fontId="83" fillId="0" borderId="0" xfId="0" applyFont="1" applyFill="1" applyAlignment="1">
      <alignment/>
    </xf>
    <xf numFmtId="0" fontId="81" fillId="0" borderId="44" xfId="0" applyFont="1" applyBorder="1" applyAlignment="1">
      <alignment/>
    </xf>
    <xf numFmtId="0" fontId="81" fillId="0" borderId="48" xfId="0" applyFont="1" applyBorder="1" applyAlignment="1">
      <alignment/>
    </xf>
    <xf numFmtId="3" fontId="17" fillId="0" borderId="18" xfId="0" applyNumberFormat="1" applyFont="1" applyBorder="1" applyAlignment="1">
      <alignment/>
    </xf>
    <xf numFmtId="3" fontId="17" fillId="0" borderId="32" xfId="0" applyNumberFormat="1" applyFont="1" applyBorder="1" applyAlignment="1">
      <alignment/>
    </xf>
    <xf numFmtId="3" fontId="17" fillId="0" borderId="38" xfId="0" applyNumberFormat="1" applyFont="1" applyBorder="1" applyAlignment="1">
      <alignment vertical="center"/>
    </xf>
    <xf numFmtId="3" fontId="17" fillId="40" borderId="38" xfId="0" applyNumberFormat="1" applyFont="1" applyFill="1" applyBorder="1" applyAlignment="1">
      <alignment vertical="center"/>
    </xf>
    <xf numFmtId="3" fontId="17" fillId="0" borderId="34" xfId="0" applyNumberFormat="1" applyFont="1" applyBorder="1" applyAlignment="1">
      <alignment vertical="center"/>
    </xf>
    <xf numFmtId="2" fontId="9" fillId="36" borderId="14" xfId="74" applyNumberFormat="1" applyFont="1" applyFill="1" applyBorder="1" applyAlignment="1">
      <alignment horizontal="center" vertical="center"/>
      <protection/>
    </xf>
    <xf numFmtId="2" fontId="9" fillId="0" borderId="31" xfId="74" applyNumberFormat="1" applyFont="1" applyBorder="1" applyAlignment="1" applyProtection="1">
      <alignment horizontal="center"/>
      <protection locked="0"/>
    </xf>
    <xf numFmtId="0" fontId="10" fillId="37" borderId="31" xfId="76" applyFont="1" applyFill="1" applyBorder="1" applyAlignment="1">
      <alignment horizontal="center" vertical="center" wrapText="1"/>
      <protection/>
    </xf>
    <xf numFmtId="0" fontId="9" fillId="37" borderId="41" xfId="76" applyFont="1" applyFill="1" applyBorder="1" applyAlignment="1">
      <alignment horizontal="center" vertical="center" wrapText="1"/>
      <protection/>
    </xf>
    <xf numFmtId="168" fontId="8" fillId="0" borderId="15" xfId="50" applyNumberFormat="1" applyFont="1" applyFill="1" applyBorder="1" applyAlignment="1" applyProtection="1">
      <alignment/>
      <protection locked="0"/>
    </xf>
    <xf numFmtId="168" fontId="10" fillId="0" borderId="31" xfId="76" applyNumberFormat="1" applyFont="1" applyFill="1" applyBorder="1">
      <alignment/>
      <protection/>
    </xf>
    <xf numFmtId="0" fontId="78" fillId="0" borderId="0" xfId="0" applyFont="1" applyBorder="1" applyAlignment="1">
      <alignment/>
    </xf>
    <xf numFmtId="0" fontId="78" fillId="0" borderId="0" xfId="0" applyFont="1" applyBorder="1" applyAlignment="1">
      <alignment horizontal="center"/>
    </xf>
    <xf numFmtId="0" fontId="81" fillId="0" borderId="0" xfId="0" applyFont="1" applyBorder="1" applyAlignment="1">
      <alignment/>
    </xf>
    <xf numFmtId="0" fontId="78" fillId="0" borderId="60" xfId="0" applyFont="1" applyBorder="1" applyAlignment="1">
      <alignment horizontal="center"/>
    </xf>
    <xf numFmtId="1" fontId="12" fillId="0" borderId="52" xfId="74" applyNumberFormat="1" applyFont="1" applyBorder="1" applyAlignment="1">
      <alignment horizontal="center" vertical="center" textRotation="90" wrapText="1"/>
      <protection/>
    </xf>
    <xf numFmtId="2" fontId="22" fillId="0" borderId="63" xfId="74" applyNumberFormat="1" applyFont="1" applyBorder="1" applyAlignment="1" applyProtection="1">
      <alignment horizontal="center"/>
      <protection locked="0"/>
    </xf>
    <xf numFmtId="2" fontId="22" fillId="0" borderId="22" xfId="74" applyNumberFormat="1" applyFont="1" applyBorder="1" applyAlignment="1" applyProtection="1">
      <alignment horizontal="center"/>
      <protection locked="0"/>
    </xf>
    <xf numFmtId="2" fontId="9" fillId="36" borderId="25" xfId="74" applyNumberFormat="1" applyFont="1" applyFill="1" applyBorder="1" applyAlignment="1">
      <alignment horizontal="center" vertical="center"/>
      <protection/>
    </xf>
    <xf numFmtId="3" fontId="8" fillId="0" borderId="21" xfId="72" applyNumberFormat="1" applyFont="1" applyBorder="1" applyAlignment="1" applyProtection="1">
      <alignment horizontal="right" vertical="center" wrapText="1" indent="1"/>
      <protection locked="0"/>
    </xf>
    <xf numFmtId="0" fontId="8" fillId="0" borderId="10" xfId="73" applyFont="1" applyBorder="1" applyAlignment="1">
      <alignment wrapText="1"/>
      <protection/>
    </xf>
    <xf numFmtId="0" fontId="80" fillId="0" borderId="60" xfId="0" applyFont="1" applyBorder="1" applyAlignment="1">
      <alignment horizontal="center"/>
    </xf>
    <xf numFmtId="2" fontId="82" fillId="37" borderId="52" xfId="0" applyNumberFormat="1" applyFont="1" applyFill="1" applyBorder="1" applyAlignment="1">
      <alignment horizontal="center" vertical="top" wrapText="1"/>
    </xf>
    <xf numFmtId="0" fontId="2" fillId="0" borderId="32" xfId="69" applyFont="1" applyBorder="1" applyAlignment="1">
      <alignment horizontal="right" vertical="center"/>
      <protection/>
    </xf>
    <xf numFmtId="0" fontId="2" fillId="0" borderId="68" xfId="69" applyFont="1" applyBorder="1" applyAlignment="1" quotePrefix="1">
      <alignment horizontal="center" vertical="center"/>
      <protection/>
    </xf>
    <xf numFmtId="0" fontId="81" fillId="0" borderId="70" xfId="0" applyFont="1" applyBorder="1" applyAlignment="1">
      <alignment/>
    </xf>
    <xf numFmtId="0" fontId="78" fillId="0" borderId="0" xfId="0" applyFont="1" applyAlignment="1">
      <alignment horizontal="center"/>
    </xf>
    <xf numFmtId="3" fontId="81" fillId="0" borderId="0" xfId="0" applyNumberFormat="1" applyFont="1" applyAlignment="1">
      <alignment/>
    </xf>
    <xf numFmtId="3" fontId="76" fillId="0" borderId="0" xfId="0" applyNumberFormat="1" applyFont="1" applyAlignment="1">
      <alignment/>
    </xf>
    <xf numFmtId="3" fontId="78" fillId="0" borderId="0" xfId="0" applyNumberFormat="1" applyFont="1" applyAlignment="1">
      <alignment/>
    </xf>
    <xf numFmtId="0" fontId="78" fillId="0" borderId="0" xfId="0" applyFont="1" applyAlignment="1" quotePrefix="1">
      <alignment/>
    </xf>
    <xf numFmtId="0" fontId="84" fillId="0" borderId="0" xfId="0" applyFont="1" applyAlignment="1">
      <alignment/>
    </xf>
    <xf numFmtId="3" fontId="84" fillId="0" borderId="0" xfId="0" applyNumberFormat="1" applyFont="1" applyAlignment="1">
      <alignment/>
    </xf>
    <xf numFmtId="0" fontId="85" fillId="0" borderId="0" xfId="0" applyFont="1" applyAlignment="1">
      <alignment/>
    </xf>
    <xf numFmtId="0" fontId="85" fillId="0" borderId="0" xfId="0" applyFont="1" applyAlignment="1" quotePrefix="1">
      <alignment/>
    </xf>
    <xf numFmtId="3" fontId="85" fillId="0" borderId="0" xfId="0" applyNumberFormat="1" applyFont="1" applyAlignment="1">
      <alignment/>
    </xf>
    <xf numFmtId="0" fontId="78" fillId="0" borderId="71" xfId="0" applyFont="1" applyBorder="1" applyAlignment="1">
      <alignment/>
    </xf>
    <xf numFmtId="3" fontId="78" fillId="0" borderId="71" xfId="0" applyNumberFormat="1" applyFont="1" applyBorder="1" applyAlignment="1">
      <alignment/>
    </xf>
    <xf numFmtId="0" fontId="85" fillId="0" borderId="71" xfId="0" applyFont="1" applyBorder="1" applyAlignment="1" quotePrefix="1">
      <alignment/>
    </xf>
    <xf numFmtId="0" fontId="85" fillId="0" borderId="71" xfId="0" applyFont="1" applyBorder="1" applyAlignment="1">
      <alignment/>
    </xf>
    <xf numFmtId="3" fontId="85" fillId="0" borderId="71" xfId="0" applyNumberFormat="1" applyFont="1" applyBorder="1" applyAlignment="1">
      <alignment/>
    </xf>
    <xf numFmtId="0" fontId="80" fillId="0" borderId="0" xfId="0" applyFont="1" applyAlignment="1">
      <alignment vertical="center"/>
    </xf>
    <xf numFmtId="3" fontId="78" fillId="0" borderId="0" xfId="0" applyNumberFormat="1" applyFont="1" applyFill="1" applyAlignment="1">
      <alignment/>
    </xf>
    <xf numFmtId="3" fontId="76" fillId="0" borderId="0" xfId="0" applyNumberFormat="1" applyFont="1" applyFill="1" applyAlignment="1">
      <alignment/>
    </xf>
    <xf numFmtId="0" fontId="13" fillId="0" borderId="0" xfId="0" applyFont="1" applyAlignment="1">
      <alignment horizontal="center" wrapText="1"/>
    </xf>
    <xf numFmtId="4" fontId="78" fillId="0" borderId="0" xfId="0" applyNumberFormat="1" applyFont="1" applyAlignment="1">
      <alignment/>
    </xf>
    <xf numFmtId="4" fontId="76" fillId="0" borderId="0" xfId="0" applyNumberFormat="1" applyFont="1" applyAlignment="1">
      <alignment/>
    </xf>
    <xf numFmtId="4" fontId="85" fillId="0" borderId="0" xfId="0" applyNumberFormat="1" applyFont="1" applyAlignment="1">
      <alignment/>
    </xf>
    <xf numFmtId="4" fontId="78" fillId="0" borderId="0" xfId="0" applyNumberFormat="1" applyFont="1" applyFill="1" applyAlignment="1">
      <alignment/>
    </xf>
    <xf numFmtId="4" fontId="76" fillId="0" borderId="0" xfId="0" applyNumberFormat="1" applyFont="1" applyFill="1" applyAlignment="1">
      <alignment/>
    </xf>
    <xf numFmtId="3" fontId="13" fillId="0" borderId="0" xfId="0" applyNumberFormat="1" applyFont="1" applyAlignment="1">
      <alignment horizontal="center" wrapText="1"/>
    </xf>
    <xf numFmtId="3" fontId="78" fillId="0" borderId="0" xfId="0" applyNumberFormat="1" applyFont="1" applyAlignment="1">
      <alignment horizontal="right"/>
    </xf>
    <xf numFmtId="0" fontId="78" fillId="0" borderId="0" xfId="0" applyFont="1" applyFill="1" applyAlignment="1">
      <alignment/>
    </xf>
    <xf numFmtId="0" fontId="76" fillId="0" borderId="0" xfId="0" applyFont="1" applyFill="1" applyAlignment="1">
      <alignment/>
    </xf>
    <xf numFmtId="0" fontId="76" fillId="0" borderId="0" xfId="0" applyFont="1" applyFill="1" applyAlignment="1" quotePrefix="1">
      <alignment/>
    </xf>
    <xf numFmtId="0" fontId="85" fillId="0" borderId="0" xfId="0" applyFont="1" applyFill="1" applyAlignment="1">
      <alignment/>
    </xf>
    <xf numFmtId="0" fontId="85" fillId="0" borderId="0" xfId="0" applyFont="1" applyFill="1" applyAlignment="1" quotePrefix="1">
      <alignment/>
    </xf>
    <xf numFmtId="3" fontId="85" fillId="0" borderId="0" xfId="0" applyNumberFormat="1" applyFont="1" applyFill="1" applyAlignment="1">
      <alignment/>
    </xf>
    <xf numFmtId="4" fontId="85" fillId="0" borderId="0" xfId="0" applyNumberFormat="1" applyFont="1" applyFill="1" applyAlignment="1">
      <alignment/>
    </xf>
    <xf numFmtId="0" fontId="78" fillId="0" borderId="0" xfId="0" applyFont="1" applyFill="1" applyAlignment="1" quotePrefix="1">
      <alignment/>
    </xf>
    <xf numFmtId="16" fontId="85" fillId="0" borderId="0" xfId="0" applyNumberFormat="1" applyFont="1" applyFill="1" applyAlignment="1" quotePrefix="1">
      <alignment/>
    </xf>
    <xf numFmtId="0" fontId="8" fillId="0" borderId="66" xfId="72" applyFont="1" applyBorder="1" applyAlignment="1" applyProtection="1">
      <alignment horizontal="left" vertical="center" wrapText="1" indent="1"/>
      <protection locked="0"/>
    </xf>
    <xf numFmtId="3" fontId="8" fillId="0" borderId="66" xfId="72" applyNumberFormat="1" applyFont="1" applyBorder="1" applyAlignment="1" applyProtection="1">
      <alignment horizontal="right" vertical="center" wrapText="1" indent="1"/>
      <protection locked="0"/>
    </xf>
    <xf numFmtId="3" fontId="8" fillId="0" borderId="72" xfId="72" applyNumberFormat="1" applyFont="1" applyBorder="1" applyAlignment="1" applyProtection="1">
      <alignment horizontal="right" vertical="center" indent="1"/>
      <protection locked="0"/>
    </xf>
    <xf numFmtId="3" fontId="81" fillId="0" borderId="0" xfId="0" applyNumberFormat="1" applyFont="1" applyFill="1" applyAlignment="1">
      <alignment/>
    </xf>
    <xf numFmtId="0" fontId="78" fillId="0" borderId="71" xfId="0" applyFont="1" applyFill="1" applyBorder="1" applyAlignment="1">
      <alignment/>
    </xf>
    <xf numFmtId="0" fontId="78" fillId="0" borderId="71" xfId="0" applyFont="1" applyFill="1" applyBorder="1" applyAlignment="1" quotePrefix="1">
      <alignment/>
    </xf>
    <xf numFmtId="3" fontId="78" fillId="0" borderId="71" xfId="0" applyNumberFormat="1" applyFont="1" applyFill="1" applyBorder="1" applyAlignment="1">
      <alignment/>
    </xf>
    <xf numFmtId="16" fontId="78" fillId="0" borderId="0" xfId="0" applyNumberFormat="1" applyFont="1" applyFill="1" applyAlignment="1" quotePrefix="1">
      <alignment/>
    </xf>
    <xf numFmtId="0" fontId="81" fillId="0" borderId="0" xfId="0" applyFont="1" applyFill="1" applyAlignment="1">
      <alignment/>
    </xf>
    <xf numFmtId="0" fontId="13" fillId="0" borderId="0" xfId="0" applyFont="1" applyFill="1" applyAlignment="1">
      <alignment/>
    </xf>
    <xf numFmtId="0" fontId="8" fillId="0" borderId="46" xfId="72" applyFont="1" applyFill="1" applyBorder="1" applyAlignment="1" applyProtection="1">
      <alignment horizontal="right" vertical="center"/>
      <protection/>
    </xf>
    <xf numFmtId="0" fontId="8" fillId="0" borderId="49" xfId="72" applyFont="1" applyFill="1" applyBorder="1" applyAlignment="1" applyProtection="1">
      <alignment horizontal="right" vertical="center"/>
      <protection/>
    </xf>
    <xf numFmtId="0" fontId="8" fillId="0" borderId="65" xfId="72" applyFont="1" applyFill="1" applyBorder="1" applyAlignment="1" applyProtection="1">
      <alignment horizontal="right" vertical="center"/>
      <protection/>
    </xf>
    <xf numFmtId="0" fontId="10" fillId="0" borderId="37" xfId="72" applyFont="1" applyFill="1" applyBorder="1" applyAlignment="1" applyProtection="1">
      <alignment horizontal="right" vertical="center"/>
      <protection/>
    </xf>
    <xf numFmtId="0" fontId="2" fillId="0" borderId="56" xfId="69" applyFill="1" applyBorder="1" applyAlignment="1">
      <alignment horizontal="right"/>
      <protection/>
    </xf>
    <xf numFmtId="0" fontId="80" fillId="0" borderId="0" xfId="0" applyFont="1" applyAlignment="1">
      <alignment horizontal="center" vertical="center"/>
    </xf>
    <xf numFmtId="0" fontId="14" fillId="0" borderId="0" xfId="73" applyFont="1" applyBorder="1" applyAlignment="1">
      <alignment horizontal="center"/>
      <protection/>
    </xf>
    <xf numFmtId="0" fontId="78" fillId="0" borderId="0" xfId="0" applyFont="1" applyAlignment="1">
      <alignment horizontal="center" wrapText="1"/>
    </xf>
    <xf numFmtId="0" fontId="13" fillId="0" borderId="0" xfId="0" applyFont="1" applyAlignment="1">
      <alignment horizontal="center" wrapText="1"/>
    </xf>
    <xf numFmtId="0" fontId="13" fillId="0" borderId="0" xfId="0" applyFont="1" applyAlignment="1">
      <alignment horizontal="left" wrapText="1"/>
    </xf>
    <xf numFmtId="0" fontId="80" fillId="0" borderId="0" xfId="0" applyFont="1" applyAlignment="1">
      <alignment horizontal="justify" vertical="center"/>
    </xf>
    <xf numFmtId="0" fontId="80" fillId="0" borderId="0" xfId="0" applyFont="1" applyAlignment="1">
      <alignment horizontal="center" vertical="center"/>
    </xf>
    <xf numFmtId="0" fontId="83" fillId="0" borderId="0" xfId="0" applyFont="1" applyAlignment="1">
      <alignment horizontal="justify" vertical="center" wrapText="1"/>
    </xf>
    <xf numFmtId="0" fontId="80" fillId="0" borderId="56" xfId="0" applyFont="1" applyBorder="1" applyAlignment="1">
      <alignment horizontal="left" vertical="center" wrapText="1" indent="3"/>
    </xf>
    <xf numFmtId="0" fontId="80" fillId="0" borderId="22" xfId="0" applyFont="1" applyBorder="1" applyAlignment="1">
      <alignment horizontal="center" vertical="center" wrapText="1"/>
    </xf>
    <xf numFmtId="0" fontId="80" fillId="0" borderId="68" xfId="0" applyFont="1" applyBorder="1" applyAlignment="1">
      <alignment horizontal="center" vertical="center" wrapText="1"/>
    </xf>
    <xf numFmtId="0" fontId="80" fillId="0" borderId="73" xfId="0" applyFont="1" applyBorder="1" applyAlignment="1">
      <alignment horizontal="center" vertical="center" wrapText="1"/>
    </xf>
    <xf numFmtId="0" fontId="80" fillId="0" borderId="74" xfId="0" applyFont="1" applyBorder="1" applyAlignment="1">
      <alignment horizontal="center" vertical="center" wrapText="1"/>
    </xf>
    <xf numFmtId="0" fontId="80" fillId="0" borderId="56" xfId="0" applyFont="1" applyBorder="1" applyAlignment="1">
      <alignment horizontal="left" vertical="center" wrapText="1" indent="8"/>
    </xf>
    <xf numFmtId="0" fontId="80" fillId="0" borderId="22" xfId="0" applyFont="1" applyBorder="1" applyAlignment="1" quotePrefix="1">
      <alignment horizontal="center" vertical="center" wrapText="1"/>
    </xf>
    <xf numFmtId="0" fontId="80" fillId="0" borderId="68" xfId="0" applyFont="1" applyBorder="1" applyAlignment="1" quotePrefix="1">
      <alignment horizontal="center" vertical="center" wrapText="1"/>
    </xf>
    <xf numFmtId="0" fontId="80" fillId="0" borderId="73" xfId="0" applyFont="1" applyBorder="1" applyAlignment="1" quotePrefix="1">
      <alignment horizontal="center" vertical="center" wrapText="1"/>
    </xf>
    <xf numFmtId="0" fontId="80" fillId="0" borderId="74" xfId="0" applyFont="1" applyBorder="1" applyAlignment="1" quotePrefix="1">
      <alignment horizontal="center" vertical="center" wrapText="1"/>
    </xf>
    <xf numFmtId="0" fontId="80" fillId="0" borderId="22" xfId="0" applyFont="1" applyBorder="1" applyAlignment="1">
      <alignment horizontal="justify" vertical="center" wrapText="1"/>
    </xf>
    <xf numFmtId="0" fontId="80" fillId="0" borderId="68" xfId="0" applyFont="1" applyBorder="1" applyAlignment="1">
      <alignment horizontal="justify" vertical="center" wrapText="1"/>
    </xf>
    <xf numFmtId="0" fontId="80" fillId="0" borderId="73" xfId="0" applyFont="1" applyBorder="1" applyAlignment="1">
      <alignment horizontal="justify" vertical="center" wrapText="1"/>
    </xf>
    <xf numFmtId="0" fontId="80" fillId="0" borderId="74" xfId="0" applyFont="1" applyBorder="1" applyAlignment="1">
      <alignment horizontal="justify" vertical="center" wrapText="1"/>
    </xf>
    <xf numFmtId="0" fontId="80" fillId="0" borderId="56" xfId="0" applyFont="1" applyBorder="1" applyAlignment="1">
      <alignment horizontal="center" vertical="center" wrapText="1"/>
    </xf>
    <xf numFmtId="0" fontId="78" fillId="0" borderId="31" xfId="0" applyFont="1" applyBorder="1" applyAlignment="1">
      <alignment horizontal="left" vertical="center"/>
    </xf>
    <xf numFmtId="0" fontId="79" fillId="12" borderId="31" xfId="0" applyFont="1" applyFill="1" applyBorder="1" applyAlignment="1">
      <alignment horizontal="left" vertical="center"/>
    </xf>
    <xf numFmtId="0" fontId="77" fillId="0" borderId="37" xfId="0" applyFont="1" applyBorder="1" applyAlignment="1">
      <alignment horizontal="center"/>
    </xf>
    <xf numFmtId="0" fontId="77" fillId="0" borderId="35" xfId="0" applyFont="1" applyBorder="1" applyAlignment="1">
      <alignment horizontal="center"/>
    </xf>
    <xf numFmtId="0" fontId="77" fillId="0" borderId="42" xfId="0" applyFont="1" applyBorder="1" applyAlignment="1">
      <alignment horizontal="center"/>
    </xf>
    <xf numFmtId="0" fontId="78" fillId="0" borderId="31" xfId="0" applyFont="1" applyBorder="1" applyAlignment="1">
      <alignment horizontal="center"/>
    </xf>
    <xf numFmtId="0" fontId="78" fillId="0" borderId="31" xfId="0" applyFont="1" applyBorder="1" applyAlignment="1">
      <alignment horizontal="left" indent="3"/>
    </xf>
    <xf numFmtId="0" fontId="81" fillId="12" borderId="31" xfId="0" applyFont="1" applyFill="1" applyBorder="1" applyAlignment="1">
      <alignment horizontal="left" vertical="center"/>
    </xf>
    <xf numFmtId="0" fontId="78" fillId="0" borderId="37" xfId="0" applyFont="1" applyBorder="1" applyAlignment="1">
      <alignment horizontal="left" indent="3"/>
    </xf>
    <xf numFmtId="0" fontId="78" fillId="0" borderId="35" xfId="0" applyFont="1" applyBorder="1" applyAlignment="1">
      <alignment horizontal="left" indent="3"/>
    </xf>
    <xf numFmtId="0" fontId="78" fillId="0" borderId="42" xfId="0" applyFont="1" applyBorder="1" applyAlignment="1">
      <alignment horizontal="left" indent="3"/>
    </xf>
    <xf numFmtId="0" fontId="10" fillId="33" borderId="37"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1" fillId="0" borderId="3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2" xfId="0" applyFont="1" applyFill="1" applyBorder="1" applyAlignment="1">
      <alignment horizontal="center" vertical="center"/>
    </xf>
    <xf numFmtId="0" fontId="10" fillId="33" borderId="37" xfId="0" applyFont="1" applyFill="1" applyBorder="1" applyAlignment="1">
      <alignment horizontal="left" vertical="center"/>
    </xf>
    <xf numFmtId="0" fontId="10" fillId="33" borderId="35" xfId="0" applyFont="1" applyFill="1" applyBorder="1" applyAlignment="1">
      <alignment horizontal="left" vertical="center"/>
    </xf>
    <xf numFmtId="0" fontId="10" fillId="33" borderId="42" xfId="0" applyFont="1" applyFill="1" applyBorder="1" applyAlignment="1">
      <alignment horizontal="left" vertical="center"/>
    </xf>
    <xf numFmtId="0" fontId="14" fillId="35" borderId="37" xfId="0" applyFont="1" applyFill="1" applyBorder="1" applyAlignment="1">
      <alignment horizontal="center" vertical="center" wrapText="1"/>
    </xf>
    <xf numFmtId="0" fontId="14" fillId="35" borderId="35" xfId="0" applyFont="1" applyFill="1" applyBorder="1" applyAlignment="1">
      <alignment horizontal="center" vertical="center" wrapText="1"/>
    </xf>
    <xf numFmtId="0" fontId="14" fillId="35" borderId="42" xfId="0" applyFont="1" applyFill="1" applyBorder="1" applyAlignment="1">
      <alignment horizontal="center" vertical="center" wrapText="1"/>
    </xf>
    <xf numFmtId="0" fontId="78" fillId="0" borderId="37" xfId="0" applyFont="1" applyBorder="1" applyAlignment="1">
      <alignment horizontal="center"/>
    </xf>
    <xf numFmtId="0" fontId="78" fillId="0" borderId="35" xfId="0" applyFont="1" applyBorder="1" applyAlignment="1">
      <alignment horizontal="center"/>
    </xf>
    <xf numFmtId="0" fontId="78" fillId="0" borderId="42" xfId="0" applyFont="1" applyBorder="1" applyAlignment="1">
      <alignment horizontal="center"/>
    </xf>
    <xf numFmtId="0" fontId="14" fillId="35" borderId="37" xfId="0" applyFont="1" applyFill="1" applyBorder="1" applyAlignment="1">
      <alignment horizontal="center" vertical="center"/>
    </xf>
    <xf numFmtId="0" fontId="14" fillId="35" borderId="35" xfId="0" applyFont="1" applyFill="1" applyBorder="1" applyAlignment="1">
      <alignment horizontal="center" vertical="center"/>
    </xf>
    <xf numFmtId="0" fontId="16" fillId="0" borderId="10" xfId="0" applyFont="1" applyBorder="1" applyAlignment="1">
      <alignment horizontal="left" vertical="center" wrapText="1"/>
    </xf>
    <xf numFmtId="0" fontId="16" fillId="0" borderId="34" xfId="0" applyFont="1" applyBorder="1" applyAlignment="1">
      <alignment horizontal="left" vertical="center" wrapText="1"/>
    </xf>
    <xf numFmtId="0" fontId="10" fillId="34" borderId="35"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2" fillId="0" borderId="0" xfId="69" applyAlignment="1">
      <alignment horizontal="left" vertical="center" wrapText="1"/>
      <protection/>
    </xf>
    <xf numFmtId="0" fontId="10" fillId="0" borderId="0" xfId="69" applyFont="1" applyAlignment="1">
      <alignment horizontal="center" vertical="center"/>
      <protection/>
    </xf>
    <xf numFmtId="0" fontId="9" fillId="0" borderId="37" xfId="69" applyFont="1" applyBorder="1" applyAlignment="1">
      <alignment horizontal="center" vertical="center"/>
      <protection/>
    </xf>
    <xf numFmtId="0" fontId="9" fillId="0" borderId="35" xfId="69" applyFont="1" applyBorder="1" applyAlignment="1">
      <alignment horizontal="center" vertical="center"/>
      <protection/>
    </xf>
    <xf numFmtId="0" fontId="11" fillId="33" borderId="75" xfId="69" applyFont="1" applyFill="1" applyBorder="1" applyAlignment="1">
      <alignment horizontal="center" vertical="center"/>
      <protection/>
    </xf>
    <xf numFmtId="0" fontId="11" fillId="33" borderId="65" xfId="69" applyFont="1" applyFill="1" applyBorder="1" applyAlignment="1">
      <alignment horizontal="center" vertical="center"/>
      <protection/>
    </xf>
    <xf numFmtId="0" fontId="11" fillId="37" borderId="76" xfId="69" applyFont="1" applyFill="1" applyBorder="1" applyAlignment="1">
      <alignment horizontal="center" vertical="center"/>
      <protection/>
    </xf>
    <xf numFmtId="0" fontId="11" fillId="37" borderId="66" xfId="69" applyFont="1" applyFill="1" applyBorder="1" applyAlignment="1">
      <alignment horizontal="center" vertical="center"/>
      <protection/>
    </xf>
    <xf numFmtId="0" fontId="9" fillId="37" borderId="61" xfId="69" applyFont="1" applyFill="1" applyBorder="1" applyAlignment="1">
      <alignment horizontal="center" vertical="center" wrapText="1"/>
      <protection/>
    </xf>
    <xf numFmtId="0" fontId="9" fillId="37" borderId="72" xfId="69" applyFont="1" applyFill="1" applyBorder="1" applyAlignment="1">
      <alignment horizontal="center" vertical="center" wrapText="1"/>
      <protection/>
    </xf>
    <xf numFmtId="0" fontId="9" fillId="0" borderId="10" xfId="69" applyFont="1" applyBorder="1" applyAlignment="1">
      <alignment horizontal="left" vertical="center"/>
      <protection/>
    </xf>
    <xf numFmtId="0" fontId="2" fillId="10" borderId="20" xfId="69" applyFill="1" applyBorder="1" applyAlignment="1">
      <alignment horizontal="left" wrapText="1"/>
      <protection/>
    </xf>
    <xf numFmtId="0" fontId="2" fillId="10" borderId="10" xfId="69" applyFill="1" applyBorder="1" applyAlignment="1">
      <alignment horizontal="left" wrapText="1"/>
      <protection/>
    </xf>
    <xf numFmtId="0" fontId="2" fillId="10" borderId="19" xfId="69" applyFill="1" applyBorder="1" applyAlignment="1">
      <alignment horizontal="left" wrapText="1"/>
      <protection/>
    </xf>
    <xf numFmtId="0" fontId="9" fillId="33" borderId="20" xfId="69" applyFont="1" applyFill="1" applyBorder="1" applyAlignment="1">
      <alignment horizontal="center" wrapText="1"/>
      <protection/>
    </xf>
    <xf numFmtId="0" fontId="9" fillId="33" borderId="10" xfId="69" applyFont="1" applyFill="1" applyBorder="1" applyAlignment="1">
      <alignment horizontal="center" wrapText="1"/>
      <protection/>
    </xf>
    <xf numFmtId="0" fontId="9" fillId="33" borderId="19" xfId="69" applyFont="1" applyFill="1" applyBorder="1" applyAlignment="1">
      <alignment horizontal="center" wrapText="1"/>
      <protection/>
    </xf>
    <xf numFmtId="0" fontId="2" fillId="19" borderId="56" xfId="69" applyFill="1" applyBorder="1" applyAlignment="1">
      <alignment horizontal="left" wrapText="1"/>
      <protection/>
    </xf>
    <xf numFmtId="0" fontId="2" fillId="19" borderId="20" xfId="69" applyFill="1" applyBorder="1" applyAlignment="1">
      <alignment horizontal="left" wrapText="1"/>
      <protection/>
    </xf>
    <xf numFmtId="0" fontId="2" fillId="19" borderId="10" xfId="69" applyFill="1" applyBorder="1" applyAlignment="1">
      <alignment horizontal="left" wrapText="1"/>
      <protection/>
    </xf>
    <xf numFmtId="0" fontId="2" fillId="19" borderId="19" xfId="69" applyFill="1" applyBorder="1" applyAlignment="1">
      <alignment horizontal="left" wrapText="1"/>
      <protection/>
    </xf>
    <xf numFmtId="0" fontId="9" fillId="33" borderId="20" xfId="69" applyFont="1" applyFill="1" applyBorder="1" applyAlignment="1">
      <alignment horizontal="center" vertical="center" wrapText="1"/>
      <protection/>
    </xf>
    <xf numFmtId="0" fontId="9" fillId="33" borderId="10" xfId="69" applyFont="1" applyFill="1" applyBorder="1" applyAlignment="1">
      <alignment horizontal="center" vertical="center" wrapText="1"/>
      <protection/>
    </xf>
    <xf numFmtId="0" fontId="9" fillId="36" borderId="19" xfId="69" applyFont="1" applyFill="1" applyBorder="1" applyAlignment="1">
      <alignment horizontal="center" vertical="center" wrapText="1"/>
      <protection/>
    </xf>
    <xf numFmtId="0" fontId="2" fillId="10" borderId="56" xfId="69" applyFill="1" applyBorder="1" applyAlignment="1">
      <alignment horizontal="left" wrapText="1"/>
      <protection/>
    </xf>
    <xf numFmtId="0" fontId="2" fillId="10" borderId="20" xfId="69" applyFill="1" applyBorder="1" applyAlignment="1">
      <alignment horizontal="left"/>
      <protection/>
    </xf>
    <xf numFmtId="0" fontId="2" fillId="10" borderId="10" xfId="69" applyFill="1" applyBorder="1" applyAlignment="1">
      <alignment horizontal="left"/>
      <protection/>
    </xf>
    <xf numFmtId="0" fontId="2" fillId="10" borderId="19" xfId="69" applyFill="1" applyBorder="1" applyAlignment="1">
      <alignment horizontal="left"/>
      <protection/>
    </xf>
    <xf numFmtId="0" fontId="9" fillId="36" borderId="20" xfId="69" applyFont="1" applyFill="1" applyBorder="1" applyAlignment="1">
      <alignment horizontal="center" vertical="center" wrapText="1"/>
      <protection/>
    </xf>
    <xf numFmtId="0" fontId="9" fillId="36" borderId="10" xfId="69" applyFont="1" applyFill="1" applyBorder="1" applyAlignment="1">
      <alignment horizontal="center" vertical="center" wrapText="1"/>
      <protection/>
    </xf>
    <xf numFmtId="0" fontId="9" fillId="36" borderId="63" xfId="69" applyFont="1" applyFill="1" applyBorder="1" applyAlignment="1">
      <alignment horizontal="center" vertical="center"/>
      <protection/>
    </xf>
    <xf numFmtId="0" fontId="9" fillId="36" borderId="0" xfId="69" applyFont="1" applyFill="1" applyBorder="1" applyAlignment="1">
      <alignment horizontal="center" vertical="center"/>
      <protection/>
    </xf>
    <xf numFmtId="0" fontId="9" fillId="36" borderId="69" xfId="69" applyFont="1" applyFill="1" applyBorder="1" applyAlignment="1">
      <alignment horizontal="center" vertical="center"/>
      <protection/>
    </xf>
    <xf numFmtId="3" fontId="10" fillId="33" borderId="73" xfId="69" applyNumberFormat="1" applyFont="1" applyFill="1" applyBorder="1" applyAlignment="1">
      <alignment horizontal="center"/>
      <protection/>
    </xf>
    <xf numFmtId="3" fontId="10" fillId="33" borderId="16" xfId="69" applyNumberFormat="1" applyFont="1" applyFill="1" applyBorder="1" applyAlignment="1">
      <alignment horizontal="center"/>
      <protection/>
    </xf>
    <xf numFmtId="3" fontId="10" fillId="33" borderId="74" xfId="69" applyNumberFormat="1" applyFont="1" applyFill="1" applyBorder="1" applyAlignment="1">
      <alignment horizontal="center"/>
      <protection/>
    </xf>
    <xf numFmtId="3" fontId="10" fillId="33" borderId="58" xfId="69" applyNumberFormat="1" applyFont="1" applyFill="1" applyBorder="1" applyAlignment="1">
      <alignment horizontal="right"/>
      <protection/>
    </xf>
    <xf numFmtId="3" fontId="10" fillId="33" borderId="47" xfId="69" applyNumberFormat="1" applyFont="1" applyFill="1" applyBorder="1" applyAlignment="1">
      <alignment horizontal="right"/>
      <protection/>
    </xf>
    <xf numFmtId="0" fontId="2" fillId="0" borderId="20" xfId="69" applyBorder="1" applyAlignment="1">
      <alignment horizontal="left" wrapText="1"/>
      <protection/>
    </xf>
    <xf numFmtId="0" fontId="2" fillId="0" borderId="10" xfId="69" applyBorder="1" applyAlignment="1">
      <alignment horizontal="left" wrapText="1"/>
      <protection/>
    </xf>
    <xf numFmtId="0" fontId="2" fillId="0" borderId="19" xfId="69" applyBorder="1" applyAlignment="1">
      <alignment horizontal="left" wrapText="1"/>
      <protection/>
    </xf>
    <xf numFmtId="3" fontId="10" fillId="33" borderId="58" xfId="69" applyNumberFormat="1" applyFont="1" applyFill="1" applyBorder="1" applyAlignment="1">
      <alignment horizontal="right" vertical="center"/>
      <protection/>
    </xf>
    <xf numFmtId="3" fontId="10" fillId="33" borderId="48" xfId="69" applyNumberFormat="1" applyFont="1" applyFill="1" applyBorder="1" applyAlignment="1">
      <alignment horizontal="right" vertical="center"/>
      <protection/>
    </xf>
    <xf numFmtId="3" fontId="10" fillId="33" borderId="47" xfId="69" applyNumberFormat="1" applyFont="1" applyFill="1" applyBorder="1" applyAlignment="1">
      <alignment horizontal="right" vertical="center"/>
      <protection/>
    </xf>
    <xf numFmtId="3" fontId="10" fillId="33" borderId="20" xfId="69" applyNumberFormat="1" applyFont="1" applyFill="1" applyBorder="1" applyAlignment="1">
      <alignment horizontal="center"/>
      <protection/>
    </xf>
    <xf numFmtId="3" fontId="10" fillId="33" borderId="19" xfId="69" applyNumberFormat="1" applyFont="1" applyFill="1" applyBorder="1" applyAlignment="1">
      <alignment horizontal="center"/>
      <protection/>
    </xf>
    <xf numFmtId="0" fontId="10" fillId="33" borderId="22" xfId="69" applyFont="1" applyFill="1" applyBorder="1" applyAlignment="1">
      <alignment horizontal="center" vertical="center" wrapText="1"/>
      <protection/>
    </xf>
    <xf numFmtId="0" fontId="10" fillId="33" borderId="33" xfId="69" applyFont="1" applyFill="1" applyBorder="1" applyAlignment="1">
      <alignment horizontal="center" vertical="center" wrapText="1"/>
      <protection/>
    </xf>
    <xf numFmtId="0" fontId="10" fillId="33" borderId="68" xfId="69" applyFont="1" applyFill="1" applyBorder="1" applyAlignment="1">
      <alignment horizontal="center" vertical="center" wrapText="1"/>
      <protection/>
    </xf>
    <xf numFmtId="0" fontId="11" fillId="33" borderId="20" xfId="69" applyFont="1" applyFill="1" applyBorder="1" applyAlignment="1">
      <alignment horizontal="center" vertical="center" wrapText="1"/>
      <protection/>
    </xf>
    <xf numFmtId="0" fontId="11" fillId="33" borderId="10" xfId="69" applyFont="1" applyFill="1" applyBorder="1" applyAlignment="1">
      <alignment horizontal="center" vertical="center" wrapText="1"/>
      <protection/>
    </xf>
    <xf numFmtId="0" fontId="11" fillId="33" borderId="19" xfId="69" applyFont="1" applyFill="1" applyBorder="1" applyAlignment="1">
      <alignment horizontal="center" vertical="center" wrapText="1"/>
      <protection/>
    </xf>
    <xf numFmtId="0" fontId="10" fillId="0" borderId="0" xfId="69" applyFont="1" applyAlignment="1">
      <alignment horizontal="center"/>
      <protection/>
    </xf>
    <xf numFmtId="0" fontId="10" fillId="0" borderId="0" xfId="69" applyFont="1" applyAlignment="1">
      <alignment horizontal="center" wrapText="1"/>
      <protection/>
    </xf>
    <xf numFmtId="0" fontId="9" fillId="0" borderId="56" xfId="69" applyFont="1" applyBorder="1" applyAlignment="1">
      <alignment horizontal="center"/>
      <protection/>
    </xf>
    <xf numFmtId="0" fontId="10" fillId="36" borderId="20" xfId="69" applyFont="1" applyFill="1" applyBorder="1" applyAlignment="1">
      <alignment horizontal="center" wrapText="1"/>
      <protection/>
    </xf>
    <xf numFmtId="0" fontId="10" fillId="36" borderId="10" xfId="69" applyFont="1" applyFill="1" applyBorder="1" applyAlignment="1">
      <alignment horizontal="center" wrapText="1"/>
      <protection/>
    </xf>
    <xf numFmtId="0" fontId="10" fillId="36" borderId="19" xfId="69" applyFont="1" applyFill="1" applyBorder="1" applyAlignment="1">
      <alignment horizontal="center" wrapText="1"/>
      <protection/>
    </xf>
    <xf numFmtId="0" fontId="9" fillId="36" borderId="58" xfId="69" applyFont="1" applyFill="1" applyBorder="1" applyAlignment="1">
      <alignment horizontal="center" vertical="center" wrapText="1"/>
      <protection/>
    </xf>
    <xf numFmtId="0" fontId="9" fillId="36" borderId="48" xfId="69" applyFont="1" applyFill="1" applyBorder="1" applyAlignment="1">
      <alignment horizontal="center" vertical="center" wrapText="1"/>
      <protection/>
    </xf>
    <xf numFmtId="1" fontId="12" fillId="0" borderId="52" xfId="74" applyNumberFormat="1" applyFont="1" applyBorder="1" applyAlignment="1">
      <alignment horizontal="center" vertical="center" wrapText="1"/>
      <protection/>
    </xf>
    <xf numFmtId="1" fontId="12" fillId="0" borderId="27" xfId="74" applyNumberFormat="1" applyFont="1" applyBorder="1" applyAlignment="1">
      <alignment horizontal="center" vertical="center" wrapText="1"/>
      <protection/>
    </xf>
    <xf numFmtId="0" fontId="20" fillId="0" borderId="77" xfId="74" applyFont="1" applyBorder="1" applyAlignment="1">
      <alignment horizontal="center" vertical="center" textRotation="90" wrapText="1"/>
      <protection/>
    </xf>
    <xf numFmtId="0" fontId="20" fillId="0" borderId="36" xfId="74" applyFont="1" applyBorder="1" applyAlignment="1">
      <alignment horizontal="center" vertical="center" textRotation="90" wrapText="1"/>
      <protection/>
    </xf>
    <xf numFmtId="0" fontId="20" fillId="0" borderId="30" xfId="74" applyFont="1" applyBorder="1" applyAlignment="1">
      <alignment horizontal="center" vertical="center" textRotation="90" wrapText="1"/>
      <protection/>
    </xf>
    <xf numFmtId="0" fontId="20" fillId="0" borderId="64" xfId="74" applyFont="1" applyBorder="1" applyAlignment="1">
      <alignment horizontal="center" vertical="center" textRotation="90" wrapText="1"/>
      <protection/>
    </xf>
    <xf numFmtId="1" fontId="12" fillId="0" borderId="35" xfId="74" applyNumberFormat="1" applyFont="1" applyBorder="1" applyAlignment="1">
      <alignment horizontal="center" vertical="center" wrapText="1"/>
      <protection/>
    </xf>
    <xf numFmtId="0" fontId="14" fillId="0" borderId="0" xfId="74" applyFont="1" applyBorder="1" applyAlignment="1">
      <alignment horizontal="center" vertical="center" wrapText="1"/>
      <protection/>
    </xf>
    <xf numFmtId="1" fontId="12" fillId="0" borderId="52" xfId="74" applyNumberFormat="1" applyFont="1" applyBorder="1" applyAlignment="1" quotePrefix="1">
      <alignment horizontal="center" vertical="center" wrapText="1"/>
      <protection/>
    </xf>
    <xf numFmtId="0" fontId="13" fillId="0" borderId="28" xfId="74" applyFont="1" applyBorder="1" applyAlignment="1">
      <alignment horizontal="center" vertical="center" wrapText="1"/>
      <protection/>
    </xf>
    <xf numFmtId="1" fontId="12" fillId="0" borderId="35" xfId="74" applyNumberFormat="1" applyFont="1" applyBorder="1" applyAlignment="1" quotePrefix="1">
      <alignment horizontal="center" vertical="center" wrapText="1"/>
      <protection/>
    </xf>
    <xf numFmtId="167" fontId="10" fillId="0" borderId="0" xfId="76" applyNumberFormat="1" applyFont="1" applyFill="1" applyBorder="1" applyAlignment="1" applyProtection="1">
      <alignment horizontal="center" vertical="center" wrapText="1"/>
      <protection/>
    </xf>
    <xf numFmtId="0" fontId="2" fillId="0" borderId="0" xfId="72" applyFont="1" applyFill="1" applyBorder="1" applyAlignment="1" applyProtection="1">
      <alignment horizontal="right"/>
      <protection/>
    </xf>
    <xf numFmtId="0" fontId="10" fillId="37" borderId="60" xfId="76" applyFont="1" applyFill="1" applyBorder="1" applyAlignment="1">
      <alignment horizontal="center" vertical="center" wrapText="1"/>
      <protection/>
    </xf>
    <xf numFmtId="0" fontId="10" fillId="37" borderId="63" xfId="76" applyFont="1" applyFill="1" applyBorder="1" applyAlignment="1">
      <alignment horizontal="center" vertical="center" wrapText="1"/>
      <protection/>
    </xf>
    <xf numFmtId="0" fontId="10" fillId="37" borderId="73" xfId="76" applyFont="1" applyFill="1" applyBorder="1" applyAlignment="1">
      <alignment horizontal="center" vertical="center" wrapText="1"/>
      <protection/>
    </xf>
    <xf numFmtId="0" fontId="10" fillId="37" borderId="78" xfId="76" applyFont="1" applyFill="1" applyBorder="1" applyAlignment="1">
      <alignment horizontal="center" vertical="center" wrapText="1"/>
      <protection/>
    </xf>
    <xf numFmtId="0" fontId="10" fillId="37" borderId="64" xfId="76" applyFont="1" applyFill="1" applyBorder="1" applyAlignment="1">
      <alignment horizontal="center" vertical="center" wrapText="1"/>
      <protection/>
    </xf>
    <xf numFmtId="0" fontId="10" fillId="37" borderId="38" xfId="76" applyFont="1" applyFill="1" applyBorder="1" applyAlignment="1">
      <alignment horizontal="center" vertical="center" wrapText="1"/>
      <protection/>
    </xf>
    <xf numFmtId="0" fontId="11" fillId="37" borderId="31" xfId="76" applyFont="1" applyFill="1" applyBorder="1" applyAlignment="1">
      <alignment horizontal="center" vertical="center" wrapText="1"/>
      <protection/>
    </xf>
    <xf numFmtId="0" fontId="10" fillId="0" borderId="54" xfId="76" applyFont="1" applyFill="1" applyBorder="1" applyAlignment="1" applyProtection="1">
      <alignment horizontal="left"/>
      <protection/>
    </xf>
    <xf numFmtId="0" fontId="10" fillId="0" borderId="28" xfId="76" applyFont="1" applyFill="1" applyBorder="1" applyAlignment="1" applyProtection="1">
      <alignment horizontal="left"/>
      <protection/>
    </xf>
    <xf numFmtId="0" fontId="8" fillId="0" borderId="76" xfId="76" applyFont="1" applyFill="1" applyBorder="1" applyAlignment="1">
      <alignment horizontal="justify" vertical="center" wrapText="1"/>
      <protection/>
    </xf>
    <xf numFmtId="0" fontId="10" fillId="0" borderId="0" xfId="72" applyFont="1" applyAlignment="1">
      <alignment horizontal="center" wrapText="1"/>
      <protection/>
    </xf>
    <xf numFmtId="0" fontId="2" fillId="0" borderId="0" xfId="72" applyFont="1" applyAlignment="1" applyProtection="1">
      <alignment horizontal="right"/>
      <protection/>
    </xf>
    <xf numFmtId="3" fontId="80" fillId="0" borderId="58" xfId="0" applyNumberFormat="1" applyFont="1" applyBorder="1" applyAlignment="1">
      <alignment horizontal="right" vertical="center"/>
    </xf>
    <xf numFmtId="3" fontId="80" fillId="0" borderId="47" xfId="0" applyNumberFormat="1" applyFont="1" applyBorder="1" applyAlignment="1">
      <alignment horizontal="right" vertical="center"/>
    </xf>
    <xf numFmtId="3" fontId="80" fillId="0" borderId="23" xfId="0" applyNumberFormat="1" applyFont="1" applyBorder="1" applyAlignment="1">
      <alignment horizontal="right" vertical="center"/>
    </xf>
    <xf numFmtId="3" fontId="80" fillId="0" borderId="17" xfId="0" applyNumberFormat="1" applyFont="1" applyBorder="1" applyAlignment="1">
      <alignment horizontal="right" vertical="center"/>
    </xf>
    <xf numFmtId="3" fontId="81" fillId="36" borderId="44" xfId="0" applyNumberFormat="1" applyFont="1" applyFill="1" applyBorder="1" applyAlignment="1">
      <alignment horizontal="right" vertical="center"/>
    </xf>
    <xf numFmtId="3" fontId="81" fillId="36" borderId="70" xfId="0" applyNumberFormat="1" applyFont="1" applyFill="1" applyBorder="1" applyAlignment="1">
      <alignment horizontal="right" vertical="center"/>
    </xf>
    <xf numFmtId="0" fontId="81" fillId="0" borderId="0" xfId="0" applyFont="1" applyAlignment="1">
      <alignment horizontal="center"/>
    </xf>
    <xf numFmtId="0" fontId="81" fillId="0" borderId="43" xfId="0" applyFont="1" applyBorder="1" applyAlignment="1">
      <alignment horizontal="center" vertical="center"/>
    </xf>
    <xf numFmtId="0" fontId="81" fillId="0" borderId="49" xfId="0" applyFont="1" applyBorder="1" applyAlignment="1">
      <alignment horizontal="center" vertical="center"/>
    </xf>
    <xf numFmtId="0" fontId="81" fillId="36" borderId="44" xfId="0" applyFont="1" applyFill="1" applyBorder="1" applyAlignment="1">
      <alignment horizontal="left" vertical="center"/>
    </xf>
    <xf numFmtId="0" fontId="81" fillId="36" borderId="70" xfId="0" applyFont="1" applyFill="1" applyBorder="1" applyAlignment="1">
      <alignment horizontal="left" vertical="center"/>
    </xf>
    <xf numFmtId="3" fontId="81" fillId="36" borderId="61" xfId="0" applyNumberFormat="1" applyFont="1" applyFill="1" applyBorder="1" applyAlignment="1">
      <alignment horizontal="right" vertical="center"/>
    </xf>
    <xf numFmtId="3" fontId="81" fillId="36" borderId="72" xfId="0" applyNumberFormat="1" applyFont="1" applyFill="1" applyBorder="1" applyAlignment="1">
      <alignment horizontal="right" vertical="center"/>
    </xf>
    <xf numFmtId="3" fontId="80" fillId="0" borderId="48" xfId="0" applyNumberFormat="1" applyFont="1" applyBorder="1" applyAlignment="1">
      <alignment horizontal="right" vertical="center"/>
    </xf>
    <xf numFmtId="0" fontId="80" fillId="0" borderId="53" xfId="0" applyFont="1" applyBorder="1" applyAlignment="1">
      <alignment horizontal="center" vertical="center"/>
    </xf>
    <xf numFmtId="0" fontId="80" fillId="0" borderId="46" xfId="0" applyFont="1" applyBorder="1" applyAlignment="1">
      <alignment horizontal="center" vertical="center"/>
    </xf>
    <xf numFmtId="0" fontId="80" fillId="0" borderId="57" xfId="0" applyFont="1" applyBorder="1" applyAlignment="1">
      <alignment horizontal="center" vertical="center"/>
    </xf>
    <xf numFmtId="3" fontId="80" fillId="0" borderId="58" xfId="0" applyNumberFormat="1" applyFont="1" applyBorder="1" applyAlignment="1">
      <alignment horizontal="center" vertical="center"/>
    </xf>
    <xf numFmtId="3" fontId="80" fillId="0" borderId="47" xfId="0" applyNumberFormat="1" applyFont="1" applyBorder="1" applyAlignment="1">
      <alignment horizontal="center" vertical="center"/>
    </xf>
  </cellXfs>
  <cellStyles count="7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2 2" xfId="43"/>
    <cellStyle name="Ezres 3" xfId="44"/>
    <cellStyle name="Ezres 4" xfId="45"/>
    <cellStyle name="Ezres 5" xfId="46"/>
    <cellStyle name="Ezres 6" xfId="47"/>
    <cellStyle name="Ezres 6 2" xfId="48"/>
    <cellStyle name="Ezres 7" xfId="49"/>
    <cellStyle name="Ezres 8" xfId="50"/>
    <cellStyle name="Figyelmeztetés" xfId="51"/>
    <cellStyle name="Hiperhivatkozás" xfId="52"/>
    <cellStyle name="Hyperlink"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Followed Hyperlink" xfId="64"/>
    <cellStyle name="Magyarázó szöveg" xfId="65"/>
    <cellStyle name="Már látott hiperhivatkozás" xfId="66"/>
    <cellStyle name="Normál 2" xfId="67"/>
    <cellStyle name="Normál 2 2" xfId="68"/>
    <cellStyle name="Normál 3" xfId="69"/>
    <cellStyle name="Normál 4" xfId="70"/>
    <cellStyle name="Normál 5" xfId="71"/>
    <cellStyle name="Normál 6" xfId="72"/>
    <cellStyle name="Normál 7" xfId="73"/>
    <cellStyle name="Normál_2008_evi_ktgv_mellekletei" xfId="74"/>
    <cellStyle name="Normál_kiadások 2008" xfId="75"/>
    <cellStyle name="Normál_KVRENMUNKA" xfId="76"/>
    <cellStyle name="Összesen" xfId="77"/>
    <cellStyle name="Currency" xfId="78"/>
    <cellStyle name="Currency [0]" xfId="79"/>
    <cellStyle name="Pénznem 2" xfId="80"/>
    <cellStyle name="Rossz" xfId="81"/>
    <cellStyle name="Semleges" xfId="82"/>
    <cellStyle name="Semleges 2" xfId="83"/>
    <cellStyle name="Számítás" xfId="84"/>
    <cellStyle name="Percent" xfId="8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I39" sqref="I39"/>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196431" r:id="rId1"/>
  </oleObjects>
</worksheet>
</file>

<file path=xl/worksheets/sheet10.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J10" sqref="J10"/>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749</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2" t="s">
        <v>617</v>
      </c>
      <c r="C5" s="483"/>
      <c r="D5" s="483"/>
      <c r="E5" s="483"/>
      <c r="F5" s="483"/>
      <c r="G5" s="483"/>
      <c r="H5" s="483"/>
      <c r="I5" s="483"/>
      <c r="J5" s="483"/>
      <c r="K5" s="483"/>
      <c r="L5" s="483"/>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296</v>
      </c>
    </row>
    <row r="7" spans="1:12" s="87" customFormat="1" ht="15" customHeight="1" thickBot="1">
      <c r="A7" s="162" t="s">
        <v>16</v>
      </c>
      <c r="B7" s="83" t="s">
        <v>81</v>
      </c>
      <c r="C7" s="84" t="s">
        <v>353</v>
      </c>
      <c r="D7" s="85"/>
      <c r="E7" s="85"/>
      <c r="F7" s="85"/>
      <c r="G7" s="85"/>
      <c r="H7" s="138"/>
      <c r="I7" s="86">
        <f>SUM(I8,I15,I25,I37)</f>
        <v>32572</v>
      </c>
      <c r="J7" s="86">
        <f>SUM(J8,J15,J25,J37)</f>
        <v>0</v>
      </c>
      <c r="K7" s="132">
        <f>SUM(K8,K15,K25,K37)</f>
        <v>0</v>
      </c>
      <c r="L7" s="148">
        <f>SUM(I7:K7)</f>
        <v>32572</v>
      </c>
    </row>
    <row r="8" spans="1:12" s="87" customFormat="1" ht="15" customHeight="1" thickBot="1">
      <c r="A8" s="162" t="s">
        <v>17</v>
      </c>
      <c r="B8" s="88"/>
      <c r="C8" s="89" t="s">
        <v>354</v>
      </c>
      <c r="D8" s="93" t="s">
        <v>182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3" t="s">
        <v>355</v>
      </c>
      <c r="E9" s="490" t="s">
        <v>200</v>
      </c>
      <c r="F9" s="490"/>
      <c r="G9" s="490"/>
      <c r="H9" s="491"/>
      <c r="I9" s="134"/>
      <c r="J9" s="134"/>
      <c r="K9" s="134"/>
      <c r="L9" s="134">
        <f t="shared" si="0"/>
        <v>0</v>
      </c>
    </row>
    <row r="10" spans="1:12" s="68" customFormat="1" ht="15" customHeight="1" thickBot="1">
      <c r="A10" s="162" t="s">
        <v>19</v>
      </c>
      <c r="B10" s="67"/>
      <c r="C10" s="69"/>
      <c r="D10" s="294" t="s">
        <v>356</v>
      </c>
      <c r="E10" s="158" t="s">
        <v>231</v>
      </c>
      <c r="F10" s="157"/>
      <c r="G10" s="157"/>
      <c r="H10" s="159"/>
      <c r="I10" s="134"/>
      <c r="J10" s="134"/>
      <c r="K10" s="134"/>
      <c r="L10" s="134">
        <f t="shared" si="0"/>
        <v>0</v>
      </c>
    </row>
    <row r="11" spans="1:12" s="68" customFormat="1" ht="15" customHeight="1" thickBot="1">
      <c r="A11" s="162" t="s">
        <v>20</v>
      </c>
      <c r="B11" s="67"/>
      <c r="C11" s="69"/>
      <c r="D11" s="294" t="s">
        <v>357</v>
      </c>
      <c r="E11" s="158" t="s">
        <v>361</v>
      </c>
      <c r="F11" s="157"/>
      <c r="G11" s="157"/>
      <c r="H11" s="159"/>
      <c r="I11" s="134"/>
      <c r="J11" s="134"/>
      <c r="K11" s="134"/>
      <c r="L11" s="134">
        <f t="shared" si="0"/>
        <v>0</v>
      </c>
    </row>
    <row r="12" spans="1:12" s="68" customFormat="1" ht="15" customHeight="1" thickBot="1">
      <c r="A12" s="162" t="s">
        <v>21</v>
      </c>
      <c r="B12" s="67"/>
      <c r="C12" s="69"/>
      <c r="D12" s="294" t="s">
        <v>359</v>
      </c>
      <c r="E12" s="158" t="s">
        <v>362</v>
      </c>
      <c r="F12" s="157"/>
      <c r="G12" s="157"/>
      <c r="H12" s="159"/>
      <c r="I12" s="134"/>
      <c r="J12" s="134"/>
      <c r="K12" s="134"/>
      <c r="L12" s="134">
        <f t="shared" si="0"/>
        <v>0</v>
      </c>
    </row>
    <row r="13" spans="1:12" s="68" customFormat="1" ht="15" customHeight="1" thickBot="1">
      <c r="A13" s="162" t="s">
        <v>22</v>
      </c>
      <c r="B13" s="67"/>
      <c r="C13" s="69"/>
      <c r="D13" s="294" t="s">
        <v>360</v>
      </c>
      <c r="E13" s="158" t="s">
        <v>363</v>
      </c>
      <c r="F13" s="157"/>
      <c r="G13" s="157"/>
      <c r="H13" s="159"/>
      <c r="I13" s="134"/>
      <c r="J13" s="134"/>
      <c r="K13" s="134"/>
      <c r="L13" s="134">
        <f t="shared" si="0"/>
        <v>0</v>
      </c>
    </row>
    <row r="14" spans="1:12" s="68" customFormat="1" ht="15" customHeight="1" thickBot="1">
      <c r="A14" s="162" t="s">
        <v>23</v>
      </c>
      <c r="B14" s="67"/>
      <c r="C14" s="69"/>
      <c r="D14" s="293" t="s">
        <v>358</v>
      </c>
      <c r="E14" s="66" t="s">
        <v>201</v>
      </c>
      <c r="F14" s="70"/>
      <c r="G14" s="70"/>
      <c r="H14" s="140"/>
      <c r="I14" s="134"/>
      <c r="J14" s="134"/>
      <c r="K14" s="134"/>
      <c r="L14" s="134">
        <f t="shared" si="0"/>
        <v>0</v>
      </c>
    </row>
    <row r="15" spans="1:12" s="87" customFormat="1" ht="15" customHeight="1" thickBot="1">
      <c r="A15" s="162" t="s">
        <v>24</v>
      </c>
      <c r="B15" s="88"/>
      <c r="C15" s="89" t="s">
        <v>364</v>
      </c>
      <c r="D15" s="90" t="s">
        <v>83</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365</v>
      </c>
      <c r="E16" s="66" t="s">
        <v>203</v>
      </c>
      <c r="F16" s="37"/>
      <c r="G16" s="37"/>
      <c r="H16" s="142"/>
      <c r="I16" s="134"/>
      <c r="J16" s="134"/>
      <c r="K16" s="134"/>
      <c r="L16" s="134">
        <f t="shared" si="0"/>
        <v>0</v>
      </c>
    </row>
    <row r="17" spans="1:12" s="38" customFormat="1" ht="15" customHeight="1" thickBot="1">
      <c r="A17" s="162" t="s">
        <v>26</v>
      </c>
      <c r="B17" s="35"/>
      <c r="C17" s="36"/>
      <c r="D17" s="65" t="s">
        <v>366</v>
      </c>
      <c r="E17" s="66" t="s">
        <v>370</v>
      </c>
      <c r="F17" s="37"/>
      <c r="G17" s="37"/>
      <c r="H17" s="142"/>
      <c r="I17" s="134"/>
      <c r="J17" s="134"/>
      <c r="K17" s="134"/>
      <c r="L17" s="134">
        <f t="shared" si="0"/>
        <v>0</v>
      </c>
    </row>
    <row r="18" spans="1:12" s="38" customFormat="1" ht="15" customHeight="1" thickBot="1">
      <c r="A18" s="162" t="s">
        <v>27</v>
      </c>
      <c r="B18" s="35"/>
      <c r="C18" s="36"/>
      <c r="D18" s="65" t="s">
        <v>367</v>
      </c>
      <c r="E18" s="66" t="s">
        <v>371</v>
      </c>
      <c r="F18" s="37"/>
      <c r="G18" s="37"/>
      <c r="H18" s="142"/>
      <c r="I18" s="134"/>
      <c r="J18" s="134"/>
      <c r="K18" s="134"/>
      <c r="L18" s="134">
        <f t="shared" si="0"/>
        <v>0</v>
      </c>
    </row>
    <row r="19" spans="1:12" s="38" customFormat="1" ht="15" customHeight="1" thickBot="1">
      <c r="A19" s="162" t="s">
        <v>28</v>
      </c>
      <c r="B19" s="35"/>
      <c r="C19" s="36"/>
      <c r="D19" s="65" t="s">
        <v>368</v>
      </c>
      <c r="E19" s="66" t="s">
        <v>204</v>
      </c>
      <c r="F19" s="37"/>
      <c r="G19" s="37"/>
      <c r="H19" s="142"/>
      <c r="I19" s="134"/>
      <c r="J19" s="134"/>
      <c r="K19" s="134"/>
      <c r="L19" s="134">
        <f t="shared" si="0"/>
        <v>0</v>
      </c>
    </row>
    <row r="20" spans="1:12" s="38" customFormat="1" ht="15" customHeight="1" thickBot="1">
      <c r="A20" s="162" t="s">
        <v>29</v>
      </c>
      <c r="B20" s="35"/>
      <c r="C20" s="36"/>
      <c r="D20" s="65" t="s">
        <v>372</v>
      </c>
      <c r="E20" s="66" t="s">
        <v>205</v>
      </c>
      <c r="F20" s="37"/>
      <c r="G20" s="37"/>
      <c r="H20" s="142"/>
      <c r="I20" s="134"/>
      <c r="J20" s="134"/>
      <c r="K20" s="134"/>
      <c r="L20" s="134">
        <f t="shared" si="0"/>
        <v>0</v>
      </c>
    </row>
    <row r="21" spans="1:12" s="38" customFormat="1" ht="15" customHeight="1" thickBot="1">
      <c r="A21" s="162" t="s">
        <v>30</v>
      </c>
      <c r="B21" s="35"/>
      <c r="C21" s="36"/>
      <c r="D21" s="65" t="s">
        <v>373</v>
      </c>
      <c r="E21" s="66" t="s">
        <v>341</v>
      </c>
      <c r="F21" s="37"/>
      <c r="G21" s="37"/>
      <c r="H21" s="142"/>
      <c r="I21" s="134"/>
      <c r="J21" s="134"/>
      <c r="K21" s="134"/>
      <c r="L21" s="134">
        <f t="shared" si="0"/>
        <v>0</v>
      </c>
    </row>
    <row r="22" spans="1:12" s="38" customFormat="1" ht="15" customHeight="1" thickBot="1">
      <c r="A22" s="162" t="s">
        <v>31</v>
      </c>
      <c r="B22" s="35"/>
      <c r="C22" s="36"/>
      <c r="D22" s="65" t="s">
        <v>374</v>
      </c>
      <c r="E22" s="66" t="s">
        <v>206</v>
      </c>
      <c r="F22" s="37"/>
      <c r="G22" s="37"/>
      <c r="H22" s="142"/>
      <c r="I22" s="134"/>
      <c r="J22" s="134"/>
      <c r="K22" s="134"/>
      <c r="L22" s="134">
        <f t="shared" si="0"/>
        <v>0</v>
      </c>
    </row>
    <row r="23" spans="1:12" s="38" customFormat="1" ht="15" customHeight="1" thickBot="1">
      <c r="A23" s="162" t="s">
        <v>32</v>
      </c>
      <c r="B23" s="35"/>
      <c r="C23" s="36"/>
      <c r="D23" s="65" t="s">
        <v>375</v>
      </c>
      <c r="E23" s="66" t="s">
        <v>207</v>
      </c>
      <c r="F23" s="37"/>
      <c r="G23" s="37"/>
      <c r="H23" s="142"/>
      <c r="I23" s="134"/>
      <c r="J23" s="134"/>
      <c r="K23" s="134"/>
      <c r="L23" s="134">
        <f t="shared" si="0"/>
        <v>0</v>
      </c>
    </row>
    <row r="24" spans="1:12" s="38" customFormat="1" ht="15" customHeight="1" thickBot="1">
      <c r="A24" s="162" t="s">
        <v>33</v>
      </c>
      <c r="B24" s="35"/>
      <c r="C24" s="36"/>
      <c r="D24" s="65" t="s">
        <v>369</v>
      </c>
      <c r="E24" s="66" t="s">
        <v>181</v>
      </c>
      <c r="F24" s="37"/>
      <c r="G24" s="37"/>
      <c r="H24" s="142"/>
      <c r="I24" s="134"/>
      <c r="J24" s="134"/>
      <c r="K24" s="134"/>
      <c r="L24" s="134">
        <f t="shared" si="0"/>
        <v>0</v>
      </c>
    </row>
    <row r="25" spans="1:12" s="87" customFormat="1" ht="15" customHeight="1" thickBot="1">
      <c r="A25" s="162" t="s">
        <v>34</v>
      </c>
      <c r="B25" s="88"/>
      <c r="C25" s="89" t="s">
        <v>376</v>
      </c>
      <c r="D25" s="90" t="s">
        <v>82</v>
      </c>
      <c r="E25" s="91"/>
      <c r="F25" s="91"/>
      <c r="G25" s="91"/>
      <c r="H25" s="141"/>
      <c r="I25" s="92">
        <f>SUM(I26:I36)</f>
        <v>32572</v>
      </c>
      <c r="J25" s="92">
        <f>SUM(J26:J36)</f>
        <v>0</v>
      </c>
      <c r="K25" s="135">
        <f>SUM(K26:K36)</f>
        <v>0</v>
      </c>
      <c r="L25" s="150">
        <f t="shared" si="0"/>
        <v>32572</v>
      </c>
    </row>
    <row r="26" spans="1:12" s="68" customFormat="1" ht="15" customHeight="1" thickBot="1">
      <c r="A26" s="162" t="s">
        <v>35</v>
      </c>
      <c r="B26" s="67"/>
      <c r="C26" s="69"/>
      <c r="D26" s="294" t="s">
        <v>377</v>
      </c>
      <c r="E26" s="66" t="s">
        <v>208</v>
      </c>
      <c r="F26" s="66"/>
      <c r="G26" s="66"/>
      <c r="H26" s="73"/>
      <c r="I26" s="134"/>
      <c r="J26" s="134"/>
      <c r="K26" s="134"/>
      <c r="L26" s="134">
        <f t="shared" si="0"/>
        <v>0</v>
      </c>
    </row>
    <row r="27" spans="1:12" s="68" customFormat="1" ht="15" customHeight="1" thickBot="1">
      <c r="A27" s="162" t="s">
        <v>36</v>
      </c>
      <c r="B27" s="67"/>
      <c r="C27" s="69"/>
      <c r="D27" s="294" t="s">
        <v>378</v>
      </c>
      <c r="E27" s="66" t="s">
        <v>209</v>
      </c>
      <c r="F27" s="66"/>
      <c r="G27" s="66"/>
      <c r="H27" s="73"/>
      <c r="I27" s="134">
        <v>24202</v>
      </c>
      <c r="J27" s="134"/>
      <c r="K27" s="134"/>
      <c r="L27" s="134">
        <f t="shared" si="0"/>
        <v>24202</v>
      </c>
    </row>
    <row r="28" spans="1:12" s="68" customFormat="1" ht="15" customHeight="1" thickBot="1">
      <c r="A28" s="162" t="s">
        <v>37</v>
      </c>
      <c r="B28" s="67"/>
      <c r="C28" s="69"/>
      <c r="D28" s="294" t="s">
        <v>379</v>
      </c>
      <c r="E28" s="58" t="s">
        <v>210</v>
      </c>
      <c r="F28" s="58"/>
      <c r="G28" s="58"/>
      <c r="H28" s="73"/>
      <c r="I28" s="134"/>
      <c r="J28" s="134"/>
      <c r="K28" s="134"/>
      <c r="L28" s="134">
        <f t="shared" si="0"/>
        <v>0</v>
      </c>
    </row>
    <row r="29" spans="1:12" s="68" customFormat="1" ht="15" customHeight="1" thickBot="1">
      <c r="A29" s="162" t="s">
        <v>38</v>
      </c>
      <c r="B29" s="67"/>
      <c r="C29" s="69"/>
      <c r="D29" s="294" t="s">
        <v>380</v>
      </c>
      <c r="E29" s="58" t="s">
        <v>211</v>
      </c>
      <c r="F29" s="66"/>
      <c r="G29" s="66"/>
      <c r="H29" s="140"/>
      <c r="I29" s="134"/>
      <c r="J29" s="134"/>
      <c r="K29" s="134"/>
      <c r="L29" s="134">
        <f t="shared" si="0"/>
        <v>0</v>
      </c>
    </row>
    <row r="30" spans="1:12" s="68" customFormat="1" ht="15" customHeight="1" thickBot="1">
      <c r="A30" s="162" t="s">
        <v>39</v>
      </c>
      <c r="B30" s="67"/>
      <c r="C30" s="69"/>
      <c r="D30" s="294" t="s">
        <v>381</v>
      </c>
      <c r="E30" s="58" t="s">
        <v>212</v>
      </c>
      <c r="F30" s="66"/>
      <c r="G30" s="66"/>
      <c r="H30" s="140"/>
      <c r="I30" s="134">
        <v>1682</v>
      </c>
      <c r="J30" s="134"/>
      <c r="K30" s="134"/>
      <c r="L30" s="134">
        <f t="shared" si="0"/>
        <v>1682</v>
      </c>
    </row>
    <row r="31" spans="1:12" s="68" customFormat="1" ht="15" customHeight="1" thickBot="1">
      <c r="A31" s="162" t="s">
        <v>40</v>
      </c>
      <c r="B31" s="67"/>
      <c r="C31" s="69"/>
      <c r="D31" s="294" t="s">
        <v>382</v>
      </c>
      <c r="E31" s="58" t="s">
        <v>213</v>
      </c>
      <c r="F31" s="66"/>
      <c r="G31" s="66"/>
      <c r="H31" s="140"/>
      <c r="I31" s="134">
        <v>6688</v>
      </c>
      <c r="J31" s="134"/>
      <c r="K31" s="134"/>
      <c r="L31" s="134">
        <f t="shared" si="0"/>
        <v>6688</v>
      </c>
    </row>
    <row r="32" spans="1:12" s="68" customFormat="1" ht="15" customHeight="1" thickBot="1">
      <c r="A32" s="162" t="s">
        <v>41</v>
      </c>
      <c r="B32" s="67"/>
      <c r="C32" s="69"/>
      <c r="D32" s="294" t="s">
        <v>383</v>
      </c>
      <c r="E32" s="58" t="s">
        <v>214</v>
      </c>
      <c r="F32" s="66"/>
      <c r="G32" s="66"/>
      <c r="H32" s="140"/>
      <c r="I32" s="134"/>
      <c r="J32" s="134"/>
      <c r="K32" s="134"/>
      <c r="L32" s="134">
        <f t="shared" si="0"/>
        <v>0</v>
      </c>
    </row>
    <row r="33" spans="1:12" s="68" customFormat="1" ht="15" customHeight="1" thickBot="1">
      <c r="A33" s="162" t="s">
        <v>42</v>
      </c>
      <c r="B33" s="67"/>
      <c r="C33" s="69"/>
      <c r="D33" s="294" t="s">
        <v>384</v>
      </c>
      <c r="E33" s="58" t="s">
        <v>385</v>
      </c>
      <c r="F33" s="66"/>
      <c r="G33" s="66"/>
      <c r="H33" s="140"/>
      <c r="I33" s="134"/>
      <c r="J33" s="134"/>
      <c r="K33" s="134"/>
      <c r="L33" s="134">
        <f t="shared" si="0"/>
        <v>0</v>
      </c>
    </row>
    <row r="34" spans="1:12" s="68" customFormat="1" ht="15" customHeight="1" thickBot="1">
      <c r="A34" s="162" t="s">
        <v>43</v>
      </c>
      <c r="B34" s="67"/>
      <c r="C34" s="69"/>
      <c r="D34" s="294" t="s">
        <v>386</v>
      </c>
      <c r="E34" s="58" t="s">
        <v>389</v>
      </c>
      <c r="F34" s="66"/>
      <c r="G34" s="66"/>
      <c r="H34" s="140"/>
      <c r="I34" s="134"/>
      <c r="J34" s="134"/>
      <c r="K34" s="134"/>
      <c r="L34" s="134">
        <f t="shared" si="0"/>
        <v>0</v>
      </c>
    </row>
    <row r="35" spans="1:12" s="68" customFormat="1" ht="15" customHeight="1" thickBot="1">
      <c r="A35" s="162" t="s">
        <v>44</v>
      </c>
      <c r="B35" s="67"/>
      <c r="C35" s="69"/>
      <c r="D35" s="294" t="s">
        <v>387</v>
      </c>
      <c r="E35" s="58" t="s">
        <v>390</v>
      </c>
      <c r="F35" s="66"/>
      <c r="G35" s="66"/>
      <c r="H35" s="140"/>
      <c r="I35" s="134"/>
      <c r="J35" s="134"/>
      <c r="K35" s="134"/>
      <c r="L35" s="134">
        <f t="shared" si="0"/>
        <v>0</v>
      </c>
    </row>
    <row r="36" spans="1:12" s="68" customFormat="1" ht="15" customHeight="1" thickBot="1">
      <c r="A36" s="162" t="s">
        <v>45</v>
      </c>
      <c r="B36" s="67"/>
      <c r="C36" s="69"/>
      <c r="D36" s="294" t="s">
        <v>388</v>
      </c>
      <c r="E36" s="58" t="s">
        <v>215</v>
      </c>
      <c r="F36" s="66"/>
      <c r="G36" s="66"/>
      <c r="H36" s="140"/>
      <c r="I36" s="134"/>
      <c r="J36" s="134"/>
      <c r="K36" s="134"/>
      <c r="L36" s="134">
        <f t="shared" si="0"/>
        <v>0</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93" t="s">
        <v>413</v>
      </c>
      <c r="E38" s="158" t="s">
        <v>423</v>
      </c>
      <c r="F38" s="72"/>
      <c r="G38" s="59"/>
      <c r="H38" s="143"/>
      <c r="I38" s="134"/>
      <c r="J38" s="134"/>
      <c r="K38" s="134"/>
      <c r="L38" s="134">
        <f t="shared" si="0"/>
        <v>0</v>
      </c>
    </row>
    <row r="39" spans="1:12" s="57" customFormat="1" ht="15" customHeight="1" thickBot="1">
      <c r="A39" s="162" t="s">
        <v>48</v>
      </c>
      <c r="B39" s="55"/>
      <c r="C39" s="71"/>
      <c r="D39" s="293" t="s">
        <v>414</v>
      </c>
      <c r="E39" s="158" t="s">
        <v>424</v>
      </c>
      <c r="F39" s="72"/>
      <c r="G39" s="59"/>
      <c r="H39" s="143"/>
      <c r="I39" s="134"/>
      <c r="J39" s="134"/>
      <c r="K39" s="134"/>
      <c r="L39" s="134">
        <f t="shared" si="0"/>
        <v>0</v>
      </c>
    </row>
    <row r="40" spans="1:12" s="57" customFormat="1" ht="15" customHeight="1" thickBot="1">
      <c r="A40" s="162" t="s">
        <v>49</v>
      </c>
      <c r="B40" s="55"/>
      <c r="C40" s="71"/>
      <c r="D40" s="293" t="s">
        <v>415</v>
      </c>
      <c r="E40" s="158" t="s">
        <v>425</v>
      </c>
      <c r="F40" s="72"/>
      <c r="G40" s="59"/>
      <c r="H40" s="143"/>
      <c r="I40" s="134"/>
      <c r="J40" s="134"/>
      <c r="K40" s="134"/>
      <c r="L40" s="134">
        <f t="shared" si="0"/>
        <v>0</v>
      </c>
    </row>
    <row r="41" spans="1:12" s="57" customFormat="1" ht="15" customHeight="1" thickBot="1">
      <c r="A41" s="162" t="s">
        <v>50</v>
      </c>
      <c r="B41" s="55"/>
      <c r="C41" s="71"/>
      <c r="D41" s="293" t="s">
        <v>416</v>
      </c>
      <c r="E41" s="158" t="s">
        <v>218</v>
      </c>
      <c r="F41" s="72"/>
      <c r="G41" s="59"/>
      <c r="H41" s="143"/>
      <c r="I41" s="134"/>
      <c r="J41" s="134"/>
      <c r="K41" s="134"/>
      <c r="L41" s="134">
        <f t="shared" si="0"/>
        <v>0</v>
      </c>
    </row>
    <row r="42" spans="1:12" s="57" customFormat="1" ht="15" customHeight="1" thickBot="1">
      <c r="A42" s="162" t="s">
        <v>51</v>
      </c>
      <c r="B42" s="55"/>
      <c r="C42" s="71"/>
      <c r="D42" s="56" t="s">
        <v>417</v>
      </c>
      <c r="E42" s="58" t="s">
        <v>219</v>
      </c>
      <c r="F42" s="72"/>
      <c r="G42" s="59"/>
      <c r="H42" s="143"/>
      <c r="I42" s="134"/>
      <c r="J42" s="134"/>
      <c r="K42" s="134"/>
      <c r="L42" s="134">
        <f t="shared" si="0"/>
        <v>0</v>
      </c>
    </row>
    <row r="43" spans="1:12" s="87" customFormat="1" ht="15" customHeight="1" thickBot="1">
      <c r="A43" s="162" t="s">
        <v>52</v>
      </c>
      <c r="B43" s="83" t="s">
        <v>84</v>
      </c>
      <c r="C43" s="84" t="s">
        <v>401</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392</v>
      </c>
      <c r="D44" s="98" t="s">
        <v>184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93" t="s">
        <v>395</v>
      </c>
      <c r="E45" s="66" t="s">
        <v>396</v>
      </c>
      <c r="F45" s="66"/>
      <c r="G45" s="66"/>
      <c r="H45" s="140"/>
      <c r="I45" s="134"/>
      <c r="J45" s="134"/>
      <c r="K45" s="134"/>
      <c r="L45" s="134">
        <f t="shared" si="0"/>
        <v>0</v>
      </c>
    </row>
    <row r="46" spans="1:12" s="68" customFormat="1" ht="15" customHeight="1" thickBot="1">
      <c r="A46" s="162" t="s">
        <v>55</v>
      </c>
      <c r="B46" s="67"/>
      <c r="C46" s="69"/>
      <c r="D46" s="293" t="s">
        <v>398</v>
      </c>
      <c r="E46" s="158" t="s">
        <v>402</v>
      </c>
      <c r="F46" s="66"/>
      <c r="G46" s="66"/>
      <c r="H46" s="140"/>
      <c r="I46" s="134"/>
      <c r="J46" s="134"/>
      <c r="K46" s="134"/>
      <c r="L46" s="134">
        <f t="shared" si="0"/>
        <v>0</v>
      </c>
    </row>
    <row r="47" spans="1:12" s="68" customFormat="1" ht="15" customHeight="1" thickBot="1">
      <c r="A47" s="162" t="s">
        <v>56</v>
      </c>
      <c r="B47" s="67"/>
      <c r="C47" s="69"/>
      <c r="D47" s="293" t="s">
        <v>399</v>
      </c>
      <c r="E47" s="158" t="s">
        <v>403</v>
      </c>
      <c r="F47" s="66"/>
      <c r="G47" s="66"/>
      <c r="H47" s="140"/>
      <c r="I47" s="134"/>
      <c r="J47" s="134"/>
      <c r="K47" s="134"/>
      <c r="L47" s="134">
        <f t="shared" si="0"/>
        <v>0</v>
      </c>
    </row>
    <row r="48" spans="1:12" s="68" customFormat="1" ht="15" customHeight="1" thickBot="1">
      <c r="A48" s="162" t="s">
        <v>57</v>
      </c>
      <c r="B48" s="67"/>
      <c r="C48" s="69"/>
      <c r="D48" s="293" t="s">
        <v>400</v>
      </c>
      <c r="E48" s="158" t="s">
        <v>404</v>
      </c>
      <c r="F48" s="66"/>
      <c r="G48" s="66"/>
      <c r="H48" s="140"/>
      <c r="I48" s="134"/>
      <c r="J48" s="134"/>
      <c r="K48" s="134"/>
      <c r="L48" s="134">
        <f t="shared" si="0"/>
        <v>0</v>
      </c>
    </row>
    <row r="49" spans="1:12" s="68" customFormat="1" ht="15" customHeight="1" thickBot="1">
      <c r="A49" s="162" t="s">
        <v>58</v>
      </c>
      <c r="B49" s="67"/>
      <c r="C49" s="56"/>
      <c r="D49" s="293" t="s">
        <v>397</v>
      </c>
      <c r="E49" s="66" t="s">
        <v>202</v>
      </c>
      <c r="F49" s="70"/>
      <c r="G49" s="70"/>
      <c r="H49" s="140"/>
      <c r="I49" s="134"/>
      <c r="J49" s="134"/>
      <c r="K49" s="134"/>
      <c r="L49" s="134">
        <f t="shared" si="0"/>
        <v>0</v>
      </c>
    </row>
    <row r="50" spans="1:12" s="87" customFormat="1" ht="15" customHeight="1" thickBot="1">
      <c r="A50" s="162" t="s">
        <v>59</v>
      </c>
      <c r="B50" s="88"/>
      <c r="C50" s="96" t="s">
        <v>393</v>
      </c>
      <c r="D50" s="97" t="s">
        <v>85</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93" t="s">
        <v>405</v>
      </c>
      <c r="E51" s="66" t="s">
        <v>410</v>
      </c>
      <c r="F51" s="66"/>
      <c r="G51" s="66"/>
      <c r="H51" s="140"/>
      <c r="I51" s="134"/>
      <c r="J51" s="134"/>
      <c r="K51" s="134"/>
      <c r="L51" s="134">
        <f t="shared" si="0"/>
        <v>0</v>
      </c>
    </row>
    <row r="52" spans="1:12" s="68" customFormat="1" ht="15" customHeight="1" thickBot="1">
      <c r="A52" s="162" t="s">
        <v>61</v>
      </c>
      <c r="B52" s="67"/>
      <c r="C52" s="69"/>
      <c r="D52" s="293" t="s">
        <v>406</v>
      </c>
      <c r="E52" s="66" t="s">
        <v>216</v>
      </c>
      <c r="F52" s="66"/>
      <c r="G52" s="66"/>
      <c r="H52" s="140"/>
      <c r="I52" s="134"/>
      <c r="J52" s="134"/>
      <c r="K52" s="134"/>
      <c r="L52" s="134">
        <f t="shared" si="0"/>
        <v>0</v>
      </c>
    </row>
    <row r="53" spans="1:12" s="68" customFormat="1" ht="15" customHeight="1" thickBot="1">
      <c r="A53" s="162" t="s">
        <v>62</v>
      </c>
      <c r="B53" s="67"/>
      <c r="C53" s="69"/>
      <c r="D53" s="293" t="s">
        <v>407</v>
      </c>
      <c r="E53" s="66" t="s">
        <v>217</v>
      </c>
      <c r="F53" s="66"/>
      <c r="G53" s="66"/>
      <c r="H53" s="140"/>
      <c r="I53" s="134"/>
      <c r="J53" s="134"/>
      <c r="K53" s="134"/>
      <c r="L53" s="134">
        <f t="shared" si="0"/>
        <v>0</v>
      </c>
    </row>
    <row r="54" spans="1:12" s="68" customFormat="1" ht="15" customHeight="1" thickBot="1">
      <c r="A54" s="162" t="s">
        <v>63</v>
      </c>
      <c r="B54" s="67"/>
      <c r="C54" s="69"/>
      <c r="D54" s="293" t="s">
        <v>408</v>
      </c>
      <c r="E54" s="66" t="s">
        <v>411</v>
      </c>
      <c r="F54" s="66"/>
      <c r="G54" s="66"/>
      <c r="H54" s="140"/>
      <c r="I54" s="134"/>
      <c r="J54" s="134"/>
      <c r="K54" s="134"/>
      <c r="L54" s="134">
        <f t="shared" si="0"/>
        <v>0</v>
      </c>
    </row>
    <row r="55" spans="1:12" s="68" customFormat="1" ht="15" customHeight="1" thickBot="1">
      <c r="A55" s="162" t="s">
        <v>64</v>
      </c>
      <c r="B55" s="67"/>
      <c r="C55" s="69"/>
      <c r="D55" s="293" t="s">
        <v>409</v>
      </c>
      <c r="E55" s="66" t="s">
        <v>412</v>
      </c>
      <c r="F55" s="58"/>
      <c r="G55" s="58"/>
      <c r="H55" s="73"/>
      <c r="I55" s="134"/>
      <c r="J55" s="134"/>
      <c r="K55" s="134"/>
      <c r="L55" s="134">
        <f t="shared" si="0"/>
        <v>0</v>
      </c>
    </row>
    <row r="56" spans="1:12" s="87" customFormat="1" ht="15" customHeight="1" thickBot="1">
      <c r="A56" s="162" t="s">
        <v>65</v>
      </c>
      <c r="B56" s="88"/>
      <c r="C56" s="96" t="s">
        <v>394</v>
      </c>
      <c r="D56" s="93" t="s">
        <v>185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93" t="s">
        <v>418</v>
      </c>
      <c r="E57" s="158" t="s">
        <v>426</v>
      </c>
      <c r="F57" s="94"/>
      <c r="G57" s="94"/>
      <c r="H57" s="139"/>
      <c r="I57" s="133"/>
      <c r="J57" s="133"/>
      <c r="K57" s="133"/>
      <c r="L57" s="149">
        <f t="shared" si="0"/>
        <v>0</v>
      </c>
    </row>
    <row r="58" spans="1:12" s="87" customFormat="1" ht="15" customHeight="1" thickBot="1">
      <c r="A58" s="162" t="s">
        <v>67</v>
      </c>
      <c r="B58" s="88"/>
      <c r="C58" s="96"/>
      <c r="D58" s="293" t="s">
        <v>419</v>
      </c>
      <c r="E58" s="158" t="s">
        <v>427</v>
      </c>
      <c r="F58" s="94"/>
      <c r="G58" s="94"/>
      <c r="H58" s="139"/>
      <c r="I58" s="133"/>
      <c r="J58" s="133"/>
      <c r="K58" s="133"/>
      <c r="L58" s="149">
        <f t="shared" si="0"/>
        <v>0</v>
      </c>
    </row>
    <row r="59" spans="1:12" s="87" customFormat="1" ht="15" customHeight="1" thickBot="1">
      <c r="A59" s="162" t="s">
        <v>69</v>
      </c>
      <c r="B59" s="88"/>
      <c r="C59" s="96"/>
      <c r="D59" s="293" t="s">
        <v>420</v>
      </c>
      <c r="E59" s="158" t="s">
        <v>428</v>
      </c>
      <c r="F59" s="94"/>
      <c r="G59" s="94"/>
      <c r="H59" s="139"/>
      <c r="I59" s="133"/>
      <c r="J59" s="133"/>
      <c r="K59" s="133"/>
      <c r="L59" s="149">
        <f t="shared" si="0"/>
        <v>0</v>
      </c>
    </row>
    <row r="60" spans="1:12" s="87" customFormat="1" ht="15" customHeight="1" thickBot="1">
      <c r="A60" s="162" t="s">
        <v>70</v>
      </c>
      <c r="B60" s="88"/>
      <c r="C60" s="96"/>
      <c r="D60" s="293" t="s">
        <v>421</v>
      </c>
      <c r="E60" s="158" t="s">
        <v>306</v>
      </c>
      <c r="F60" s="94"/>
      <c r="G60" s="94"/>
      <c r="H60" s="139"/>
      <c r="I60" s="133"/>
      <c r="J60" s="133"/>
      <c r="K60" s="133"/>
      <c r="L60" s="149">
        <f t="shared" si="0"/>
        <v>0</v>
      </c>
    </row>
    <row r="61" spans="1:12" s="68" customFormat="1" ht="15" customHeight="1" thickBot="1">
      <c r="A61" s="162" t="s">
        <v>126</v>
      </c>
      <c r="B61" s="67"/>
      <c r="C61" s="69"/>
      <c r="D61" s="56" t="s">
        <v>422</v>
      </c>
      <c r="E61" s="58" t="s">
        <v>429</v>
      </c>
      <c r="F61" s="58"/>
      <c r="G61" s="58"/>
      <c r="H61" s="73"/>
      <c r="I61" s="136"/>
      <c r="J61" s="136"/>
      <c r="K61" s="136"/>
      <c r="L61" s="136">
        <f t="shared" si="0"/>
        <v>0</v>
      </c>
    </row>
    <row r="62" spans="1:12" s="87" customFormat="1" ht="30" customHeight="1" thickBot="1">
      <c r="A62" s="162" t="s">
        <v>127</v>
      </c>
      <c r="B62" s="479" t="s">
        <v>297</v>
      </c>
      <c r="C62" s="480"/>
      <c r="D62" s="480"/>
      <c r="E62" s="480"/>
      <c r="F62" s="480"/>
      <c r="G62" s="480"/>
      <c r="H62" s="480"/>
      <c r="I62" s="100">
        <f>SUM(I7,I43)</f>
        <v>32572</v>
      </c>
      <c r="J62" s="100">
        <f>SUM(J7,J43)</f>
        <v>0</v>
      </c>
      <c r="K62" s="137">
        <f>SUM(K7,K43)</f>
        <v>0</v>
      </c>
      <c r="L62" s="151">
        <f t="shared" si="0"/>
        <v>32572</v>
      </c>
    </row>
    <row r="63" spans="1:12" s="102" customFormat="1" ht="15" customHeight="1" thickBot="1">
      <c r="A63" s="162" t="s">
        <v>128</v>
      </c>
      <c r="B63" s="83" t="s">
        <v>86</v>
      </c>
      <c r="C63" s="492" t="s">
        <v>430</v>
      </c>
      <c r="D63" s="492"/>
      <c r="E63" s="492"/>
      <c r="F63" s="492"/>
      <c r="G63" s="492"/>
      <c r="H63" s="493"/>
      <c r="I63" s="86">
        <f>SUM(I64,I69,I70)</f>
        <v>215306</v>
      </c>
      <c r="J63" s="86">
        <f>SUM(J64,J69,J70)</f>
        <v>0</v>
      </c>
      <c r="K63" s="132">
        <f>SUM(K64,K69,K70)</f>
        <v>0</v>
      </c>
      <c r="L63" s="148">
        <f t="shared" si="0"/>
        <v>215306</v>
      </c>
    </row>
    <row r="64" spans="1:12" s="102" customFormat="1" ht="15" customHeight="1" thickBot="1">
      <c r="A64" s="162" t="s">
        <v>129</v>
      </c>
      <c r="B64" s="101"/>
      <c r="C64" s="89" t="s">
        <v>431</v>
      </c>
      <c r="D64" s="90" t="s">
        <v>432</v>
      </c>
      <c r="E64" s="90"/>
      <c r="F64" s="90"/>
      <c r="G64" s="90"/>
      <c r="H64" s="145"/>
      <c r="I64" s="92">
        <f>SUM(I65:I68)</f>
        <v>215306</v>
      </c>
      <c r="J64" s="92">
        <f>SUM(J65:J68)</f>
        <v>0</v>
      </c>
      <c r="K64" s="92">
        <f>SUM(K65:K68)</f>
        <v>0</v>
      </c>
      <c r="L64" s="150">
        <f t="shared" si="0"/>
        <v>215306</v>
      </c>
    </row>
    <row r="65" spans="1:12" s="68" customFormat="1" ht="15" customHeight="1" thickBot="1">
      <c r="A65" s="162" t="s">
        <v>130</v>
      </c>
      <c r="B65" s="67"/>
      <c r="C65" s="56"/>
      <c r="D65" s="294" t="s">
        <v>433</v>
      </c>
      <c r="E65" s="66" t="s">
        <v>443</v>
      </c>
      <c r="F65" s="66"/>
      <c r="G65" s="66"/>
      <c r="H65" s="140"/>
      <c r="I65" s="134"/>
      <c r="J65" s="134"/>
      <c r="K65" s="134"/>
      <c r="L65" s="134">
        <f t="shared" si="0"/>
        <v>0</v>
      </c>
    </row>
    <row r="66" spans="1:12" s="68" customFormat="1" ht="15" customHeight="1" thickBot="1">
      <c r="A66" s="162" t="s">
        <v>131</v>
      </c>
      <c r="B66" s="67"/>
      <c r="C66" s="56"/>
      <c r="D66" s="294" t="s">
        <v>434</v>
      </c>
      <c r="E66" s="66" t="s">
        <v>187</v>
      </c>
      <c r="F66" s="66"/>
      <c r="G66" s="66"/>
      <c r="H66" s="140"/>
      <c r="I66" s="134">
        <v>669</v>
      </c>
      <c r="J66" s="134"/>
      <c r="K66" s="134"/>
      <c r="L66" s="134">
        <f t="shared" si="0"/>
        <v>669</v>
      </c>
    </row>
    <row r="67" spans="1:12" s="68" customFormat="1" ht="15" customHeight="1" thickBot="1">
      <c r="A67" s="162" t="s">
        <v>132</v>
      </c>
      <c r="B67" s="67"/>
      <c r="C67" s="56"/>
      <c r="D67" s="294" t="s">
        <v>435</v>
      </c>
      <c r="E67" s="66" t="s">
        <v>345</v>
      </c>
      <c r="F67" s="66"/>
      <c r="G67" s="66"/>
      <c r="H67" s="140"/>
      <c r="I67" s="134"/>
      <c r="J67" s="134"/>
      <c r="K67" s="134"/>
      <c r="L67" s="134">
        <f t="shared" si="0"/>
        <v>0</v>
      </c>
    </row>
    <row r="68" spans="1:12" s="68" customFormat="1" ht="15" customHeight="1" thickBot="1">
      <c r="A68" s="277" t="s">
        <v>133</v>
      </c>
      <c r="B68" s="278"/>
      <c r="C68" s="279"/>
      <c r="D68" s="295" t="s">
        <v>436</v>
      </c>
      <c r="E68" s="280" t="s">
        <v>444</v>
      </c>
      <c r="F68" s="280"/>
      <c r="G68" s="280"/>
      <c r="H68" s="281"/>
      <c r="I68" s="282">
        <f>I104-I62-I66</f>
        <v>214637</v>
      </c>
      <c r="J68" s="282">
        <f>J104-J62-J66</f>
        <v>0</v>
      </c>
      <c r="K68" s="282">
        <f>K104-K62-K66</f>
        <v>0</v>
      </c>
      <c r="L68" s="282">
        <f t="shared" si="0"/>
        <v>214637</v>
      </c>
    </row>
    <row r="69" spans="1:12" s="87" customFormat="1" ht="15" customHeight="1" thickBot="1">
      <c r="A69" s="162" t="s">
        <v>134</v>
      </c>
      <c r="B69" s="88"/>
      <c r="C69" s="89" t="s">
        <v>438</v>
      </c>
      <c r="D69" s="90" t="s">
        <v>437</v>
      </c>
      <c r="E69" s="90"/>
      <c r="F69" s="90"/>
      <c r="G69" s="90"/>
      <c r="H69" s="139"/>
      <c r="I69" s="92"/>
      <c r="J69" s="92"/>
      <c r="K69" s="135"/>
      <c r="L69" s="150">
        <f t="shared" si="0"/>
        <v>0</v>
      </c>
    </row>
    <row r="70" spans="1:12" s="266" customFormat="1" ht="15" customHeight="1" thickBot="1">
      <c r="A70" s="162" t="s">
        <v>135</v>
      </c>
      <c r="B70" s="260"/>
      <c r="C70" s="261" t="s">
        <v>439</v>
      </c>
      <c r="D70" s="271" t="s">
        <v>441</v>
      </c>
      <c r="E70" s="272"/>
      <c r="F70" s="272"/>
      <c r="G70" s="272"/>
      <c r="H70" s="273"/>
      <c r="I70" s="274"/>
      <c r="J70" s="274"/>
      <c r="K70" s="274"/>
      <c r="L70" s="275">
        <f t="shared" si="0"/>
        <v>0</v>
      </c>
    </row>
    <row r="71" spans="1:12" s="266" customFormat="1" ht="15" customHeight="1" thickBot="1">
      <c r="A71" s="162" t="s">
        <v>136</v>
      </c>
      <c r="B71" s="260"/>
      <c r="C71" s="261" t="s">
        <v>440</v>
      </c>
      <c r="D71" s="262" t="s">
        <v>442</v>
      </c>
      <c r="E71" s="263"/>
      <c r="F71" s="263"/>
      <c r="G71" s="263"/>
      <c r="H71" s="265"/>
      <c r="I71" s="264"/>
      <c r="J71" s="264"/>
      <c r="K71" s="264"/>
      <c r="L71" s="276">
        <f t="shared" si="0"/>
        <v>0</v>
      </c>
    </row>
    <row r="72" spans="1:12" s="87" customFormat="1" ht="30" customHeight="1" thickBot="1">
      <c r="A72" s="162" t="s">
        <v>137</v>
      </c>
      <c r="B72" s="474" t="s">
        <v>484</v>
      </c>
      <c r="C72" s="475"/>
      <c r="D72" s="475"/>
      <c r="E72" s="475"/>
      <c r="F72" s="475"/>
      <c r="G72" s="475"/>
      <c r="H72" s="475"/>
      <c r="I72" s="100">
        <f>SUM(I62,I63)</f>
        <v>247878</v>
      </c>
      <c r="J72" s="100">
        <f>SUM(J62,J63)</f>
        <v>0</v>
      </c>
      <c r="K72" s="100">
        <f>SUM(K62,K63)</f>
        <v>0</v>
      </c>
      <c r="L72" s="100">
        <f>SUM(I72:K72)</f>
        <v>247878</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296</v>
      </c>
    </row>
    <row r="75" spans="1:12" s="107" customFormat="1" ht="16.5" thickBot="1">
      <c r="A75" s="162" t="s">
        <v>140</v>
      </c>
      <c r="B75" s="104" t="s">
        <v>81</v>
      </c>
      <c r="C75" s="105" t="s">
        <v>445</v>
      </c>
      <c r="D75" s="105"/>
      <c r="E75" s="105"/>
      <c r="F75" s="105"/>
      <c r="G75" s="105"/>
      <c r="H75" s="105"/>
      <c r="I75" s="106">
        <f>SUM(I76:I80)</f>
        <v>247878</v>
      </c>
      <c r="J75" s="106">
        <f>SUM(J76:J80)</f>
        <v>0</v>
      </c>
      <c r="K75" s="106">
        <f>SUM(K76:K80)</f>
        <v>0</v>
      </c>
      <c r="L75" s="153">
        <f>SUM(I75:K75)</f>
        <v>247878</v>
      </c>
    </row>
    <row r="76" spans="1:12" s="107" customFormat="1" ht="16.5" thickBot="1">
      <c r="A76" s="162" t="s">
        <v>141</v>
      </c>
      <c r="B76" s="108"/>
      <c r="C76" s="109" t="s">
        <v>446</v>
      </c>
      <c r="D76" s="110" t="s">
        <v>87</v>
      </c>
      <c r="E76" s="110"/>
      <c r="F76" s="110"/>
      <c r="G76" s="110"/>
      <c r="H76" s="111"/>
      <c r="I76" s="112">
        <v>171245</v>
      </c>
      <c r="J76" s="112"/>
      <c r="K76" s="112"/>
      <c r="L76" s="154">
        <f aca="true" t="shared" si="1" ref="L76:L104">SUM(I76:K76)</f>
        <v>171245</v>
      </c>
    </row>
    <row r="77" spans="1:12" s="107" customFormat="1" ht="16.5" thickBot="1">
      <c r="A77" s="162" t="s">
        <v>142</v>
      </c>
      <c r="B77" s="108"/>
      <c r="C77" s="109" t="s">
        <v>447</v>
      </c>
      <c r="D77" s="113" t="s">
        <v>188</v>
      </c>
      <c r="E77" s="114"/>
      <c r="F77" s="113"/>
      <c r="G77" s="113"/>
      <c r="H77" s="115"/>
      <c r="I77" s="116">
        <v>29988</v>
      </c>
      <c r="J77" s="116"/>
      <c r="K77" s="116"/>
      <c r="L77" s="40">
        <f t="shared" si="1"/>
        <v>29988</v>
      </c>
    </row>
    <row r="78" spans="1:12" s="107" customFormat="1" ht="16.5" thickBot="1">
      <c r="A78" s="162" t="s">
        <v>143</v>
      </c>
      <c r="B78" s="108"/>
      <c r="C78" s="109" t="s">
        <v>447</v>
      </c>
      <c r="D78" s="113" t="s">
        <v>189</v>
      </c>
      <c r="E78" s="114"/>
      <c r="F78" s="113"/>
      <c r="G78" s="113"/>
      <c r="H78" s="115"/>
      <c r="I78" s="116">
        <f>45437+Javaslat!N166</f>
        <v>46645</v>
      </c>
      <c r="J78" s="116"/>
      <c r="K78" s="116"/>
      <c r="L78" s="40">
        <f t="shared" si="1"/>
        <v>46645</v>
      </c>
    </row>
    <row r="79" spans="1:12" s="107" customFormat="1" ht="16.5" thickBot="1">
      <c r="A79" s="162" t="s">
        <v>144</v>
      </c>
      <c r="B79" s="108"/>
      <c r="C79" s="109" t="s">
        <v>448</v>
      </c>
      <c r="D79" s="117" t="s">
        <v>198</v>
      </c>
      <c r="E79" s="118"/>
      <c r="F79" s="118"/>
      <c r="G79" s="117"/>
      <c r="H79" s="119"/>
      <c r="I79" s="128"/>
      <c r="J79" s="128"/>
      <c r="K79" s="128"/>
      <c r="L79" s="41">
        <f t="shared" si="1"/>
        <v>0</v>
      </c>
    </row>
    <row r="80" spans="1:12" s="107" customFormat="1" ht="16.5" thickBot="1">
      <c r="A80" s="162" t="s">
        <v>145</v>
      </c>
      <c r="B80" s="108"/>
      <c r="C80" s="109" t="s">
        <v>449</v>
      </c>
      <c r="D80" s="113" t="s">
        <v>190</v>
      </c>
      <c r="E80" s="114"/>
      <c r="F80" s="113"/>
      <c r="G80" s="113"/>
      <c r="H80" s="115"/>
      <c r="I80" s="116">
        <f>SUM(I81:I86)</f>
        <v>0</v>
      </c>
      <c r="J80" s="116">
        <f>SUM(J81:J86)</f>
        <v>0</v>
      </c>
      <c r="K80" s="116">
        <f>SUM(K81:K86)</f>
        <v>0</v>
      </c>
      <c r="L80" s="40">
        <f t="shared" si="1"/>
        <v>0</v>
      </c>
    </row>
    <row r="81" spans="1:12" s="161" customFormat="1" ht="15" thickBot="1">
      <c r="A81" s="162" t="s">
        <v>146</v>
      </c>
      <c r="B81" s="75"/>
      <c r="C81" s="76"/>
      <c r="D81" s="77" t="s">
        <v>450</v>
      </c>
      <c r="E81" s="78" t="s">
        <v>232</v>
      </c>
      <c r="F81" s="78"/>
      <c r="G81" s="78"/>
      <c r="H81" s="79"/>
      <c r="I81" s="61"/>
      <c r="J81" s="61"/>
      <c r="K81" s="61"/>
      <c r="L81" s="61">
        <f t="shared" si="1"/>
        <v>0</v>
      </c>
    </row>
    <row r="82" spans="1:12" s="161" customFormat="1" ht="15" thickBot="1">
      <c r="A82" s="162" t="s">
        <v>147</v>
      </c>
      <c r="B82" s="75"/>
      <c r="C82" s="76"/>
      <c r="D82" s="77" t="s">
        <v>451</v>
      </c>
      <c r="E82" s="78" t="s">
        <v>221</v>
      </c>
      <c r="F82" s="78"/>
      <c r="G82" s="78"/>
      <c r="H82" s="79"/>
      <c r="I82" s="61"/>
      <c r="J82" s="61"/>
      <c r="K82" s="61"/>
      <c r="L82" s="61">
        <f t="shared" si="1"/>
        <v>0</v>
      </c>
    </row>
    <row r="83" spans="1:12" s="161" customFormat="1" ht="15" thickBot="1">
      <c r="A83" s="162" t="s">
        <v>148</v>
      </c>
      <c r="B83" s="75"/>
      <c r="C83" s="76"/>
      <c r="D83" s="77" t="s">
        <v>452</v>
      </c>
      <c r="E83" s="78" t="s">
        <v>220</v>
      </c>
      <c r="F83" s="43"/>
      <c r="G83" s="78"/>
      <c r="H83" s="79"/>
      <c r="I83" s="61"/>
      <c r="J83" s="61"/>
      <c r="K83" s="61"/>
      <c r="L83" s="61">
        <f t="shared" si="1"/>
        <v>0</v>
      </c>
    </row>
    <row r="84" spans="1:12" s="161" customFormat="1" ht="15" thickBot="1">
      <c r="A84" s="162" t="s">
        <v>149</v>
      </c>
      <c r="B84" s="75"/>
      <c r="C84" s="76"/>
      <c r="D84" s="77" t="s">
        <v>453</v>
      </c>
      <c r="E84" s="80" t="s">
        <v>223</v>
      </c>
      <c r="F84" s="60"/>
      <c r="G84" s="80"/>
      <c r="H84" s="81"/>
      <c r="I84" s="62"/>
      <c r="J84" s="62"/>
      <c r="K84" s="62"/>
      <c r="L84" s="62">
        <f t="shared" si="1"/>
        <v>0</v>
      </c>
    </row>
    <row r="85" spans="1:12" s="161" customFormat="1" ht="15" thickBot="1">
      <c r="A85" s="162" t="s">
        <v>150</v>
      </c>
      <c r="B85" s="75"/>
      <c r="C85" s="76"/>
      <c r="D85" s="77" t="s">
        <v>454</v>
      </c>
      <c r="E85" s="78" t="s">
        <v>222</v>
      </c>
      <c r="F85" s="43"/>
      <c r="G85" s="78"/>
      <c r="H85" s="79"/>
      <c r="I85" s="61"/>
      <c r="J85" s="61"/>
      <c r="K85" s="61"/>
      <c r="L85" s="61">
        <f t="shared" si="1"/>
        <v>0</v>
      </c>
    </row>
    <row r="86" spans="1:12" s="161" customFormat="1" ht="15" thickBot="1">
      <c r="A86" s="162" t="s">
        <v>151</v>
      </c>
      <c r="B86" s="75"/>
      <c r="C86" s="76"/>
      <c r="D86" s="77" t="s">
        <v>455</v>
      </c>
      <c r="E86" s="78" t="s">
        <v>88</v>
      </c>
      <c r="F86" s="43"/>
      <c r="G86" s="78"/>
      <c r="H86" s="79"/>
      <c r="I86" s="61"/>
      <c r="J86" s="61"/>
      <c r="K86" s="61"/>
      <c r="L86" s="61">
        <f t="shared" si="1"/>
        <v>0</v>
      </c>
    </row>
    <row r="87" spans="1:12" s="107" customFormat="1" ht="16.5" thickBot="1">
      <c r="A87" s="162" t="s">
        <v>152</v>
      </c>
      <c r="B87" s="104" t="s">
        <v>84</v>
      </c>
      <c r="C87" s="105" t="s">
        <v>457</v>
      </c>
      <c r="D87" s="120"/>
      <c r="E87" s="120"/>
      <c r="F87" s="105"/>
      <c r="G87" s="105"/>
      <c r="H87" s="105"/>
      <c r="I87" s="106">
        <f>SUM(I88:I90)</f>
        <v>0</v>
      </c>
      <c r="J87" s="106">
        <f>SUM(J88:J90)</f>
        <v>0</v>
      </c>
      <c r="K87" s="106">
        <f>SUM(K88:K90)</f>
        <v>0</v>
      </c>
      <c r="L87" s="153">
        <f t="shared" si="1"/>
        <v>0</v>
      </c>
    </row>
    <row r="88" spans="1:12" s="107" customFormat="1" ht="16.5" thickBot="1">
      <c r="A88" s="162" t="s">
        <v>153</v>
      </c>
      <c r="B88" s="108"/>
      <c r="C88" s="109" t="s">
        <v>458</v>
      </c>
      <c r="D88" s="110" t="s">
        <v>171</v>
      </c>
      <c r="E88" s="110"/>
      <c r="F88" s="110"/>
      <c r="G88" s="110"/>
      <c r="H88" s="111"/>
      <c r="I88" s="112"/>
      <c r="J88" s="112"/>
      <c r="K88" s="112"/>
      <c r="L88" s="154">
        <f t="shared" si="1"/>
        <v>0</v>
      </c>
    </row>
    <row r="89" spans="1:12" s="107" customFormat="1" ht="16.5" thickBot="1">
      <c r="A89" s="162" t="s">
        <v>154</v>
      </c>
      <c r="B89" s="108"/>
      <c r="C89" s="109" t="s">
        <v>459</v>
      </c>
      <c r="D89" s="113" t="s">
        <v>96</v>
      </c>
      <c r="E89" s="113"/>
      <c r="F89" s="113"/>
      <c r="G89" s="113"/>
      <c r="H89" s="115"/>
      <c r="I89" s="116"/>
      <c r="J89" s="116"/>
      <c r="K89" s="116"/>
      <c r="L89" s="40">
        <f t="shared" si="1"/>
        <v>0</v>
      </c>
    </row>
    <row r="90" spans="1:12" s="107" customFormat="1" ht="16.5" thickBot="1">
      <c r="A90" s="162" t="s">
        <v>155</v>
      </c>
      <c r="B90" s="108"/>
      <c r="C90" s="109" t="s">
        <v>460</v>
      </c>
      <c r="D90" s="113" t="s">
        <v>191</v>
      </c>
      <c r="E90" s="114"/>
      <c r="F90" s="113"/>
      <c r="G90" s="113"/>
      <c r="H90" s="115"/>
      <c r="I90" s="116">
        <f>SUM(I91:I94)</f>
        <v>0</v>
      </c>
      <c r="J90" s="116">
        <f>SUM(J91:J94)</f>
        <v>0</v>
      </c>
      <c r="K90" s="116">
        <f>SUM(K91:K94)</f>
        <v>0</v>
      </c>
      <c r="L90" s="40">
        <f t="shared" si="1"/>
        <v>0</v>
      </c>
    </row>
    <row r="91" spans="1:12" s="161" customFormat="1" ht="15" thickBot="1">
      <c r="A91" s="162" t="s">
        <v>156</v>
      </c>
      <c r="B91" s="75"/>
      <c r="C91" s="82"/>
      <c r="D91" s="77" t="s">
        <v>461</v>
      </c>
      <c r="E91" s="78" t="s">
        <v>224</v>
      </c>
      <c r="F91" s="78"/>
      <c r="G91" s="78"/>
      <c r="H91" s="79"/>
      <c r="I91" s="61"/>
      <c r="J91" s="61"/>
      <c r="K91" s="61"/>
      <c r="L91" s="61">
        <f t="shared" si="1"/>
        <v>0</v>
      </c>
    </row>
    <row r="92" spans="1:12" s="161" customFormat="1" ht="15" thickBot="1">
      <c r="A92" s="162" t="s">
        <v>157</v>
      </c>
      <c r="B92" s="75"/>
      <c r="C92" s="82"/>
      <c r="D92" s="77" t="s">
        <v>462</v>
      </c>
      <c r="E92" s="78" t="s">
        <v>192</v>
      </c>
      <c r="F92" s="78"/>
      <c r="G92" s="78"/>
      <c r="H92" s="79"/>
      <c r="I92" s="61"/>
      <c r="J92" s="61"/>
      <c r="K92" s="61"/>
      <c r="L92" s="61">
        <f t="shared" si="1"/>
        <v>0</v>
      </c>
    </row>
    <row r="93" spans="1:12" s="161" customFormat="1" ht="15" thickBot="1">
      <c r="A93" s="162" t="s">
        <v>158</v>
      </c>
      <c r="B93" s="75"/>
      <c r="C93" s="82"/>
      <c r="D93" s="77" t="s">
        <v>463</v>
      </c>
      <c r="E93" s="78" t="s">
        <v>225</v>
      </c>
      <c r="F93" s="43"/>
      <c r="G93" s="78"/>
      <c r="H93" s="79"/>
      <c r="I93" s="61"/>
      <c r="J93" s="61"/>
      <c r="K93" s="61"/>
      <c r="L93" s="61">
        <f t="shared" si="1"/>
        <v>0</v>
      </c>
    </row>
    <row r="94" spans="1:12" s="161" customFormat="1" ht="15" thickBot="1">
      <c r="A94" s="162" t="s">
        <v>159</v>
      </c>
      <c r="B94" s="75"/>
      <c r="C94" s="82"/>
      <c r="D94" s="77" t="s">
        <v>456</v>
      </c>
      <c r="E94" s="78" t="s">
        <v>193</v>
      </c>
      <c r="F94" s="43"/>
      <c r="G94" s="78"/>
      <c r="H94" s="79"/>
      <c r="I94" s="62"/>
      <c r="J94" s="62"/>
      <c r="K94" s="62"/>
      <c r="L94" s="62">
        <f t="shared" si="1"/>
        <v>0</v>
      </c>
    </row>
    <row r="95" spans="1:12" s="103" customFormat="1" ht="30" customHeight="1" thickBot="1">
      <c r="A95" s="162" t="s">
        <v>160</v>
      </c>
      <c r="B95" s="479" t="s">
        <v>298</v>
      </c>
      <c r="C95" s="480"/>
      <c r="D95" s="480"/>
      <c r="E95" s="480"/>
      <c r="F95" s="480"/>
      <c r="G95" s="480"/>
      <c r="H95" s="481"/>
      <c r="I95" s="100">
        <f>SUM(I75,I87)</f>
        <v>247878</v>
      </c>
      <c r="J95" s="100">
        <f>SUM(J75,J87)</f>
        <v>0</v>
      </c>
      <c r="K95" s="100">
        <f>SUM(K75,K87)</f>
        <v>0</v>
      </c>
      <c r="L95" s="152">
        <f t="shared" si="1"/>
        <v>247878</v>
      </c>
    </row>
    <row r="96" spans="1:12" s="107" customFormat="1" ht="16.5" thickBot="1">
      <c r="A96" s="162" t="s">
        <v>161</v>
      </c>
      <c r="B96" s="104" t="s">
        <v>86</v>
      </c>
      <c r="C96" s="105" t="s">
        <v>464</v>
      </c>
      <c r="D96" s="105"/>
      <c r="E96" s="105"/>
      <c r="F96" s="105"/>
      <c r="G96" s="105"/>
      <c r="H96" s="105"/>
      <c r="I96" s="106">
        <f>SUM(I97:I103)</f>
        <v>0</v>
      </c>
      <c r="J96" s="106">
        <f>SUM(J97:J103)</f>
        <v>0</v>
      </c>
      <c r="K96" s="106">
        <f>SUM(K97:K103)</f>
        <v>0</v>
      </c>
      <c r="L96" s="153">
        <f t="shared" si="1"/>
        <v>0</v>
      </c>
    </row>
    <row r="97" spans="1:12" s="107" customFormat="1" ht="16.5" thickBot="1">
      <c r="A97" s="162" t="s">
        <v>162</v>
      </c>
      <c r="B97" s="108"/>
      <c r="C97" s="123" t="s">
        <v>465</v>
      </c>
      <c r="D97" s="124" t="s">
        <v>469</v>
      </c>
      <c r="E97" s="124"/>
      <c r="F97" s="124"/>
      <c r="G97" s="124"/>
      <c r="H97" s="125"/>
      <c r="I97" s="129"/>
      <c r="J97" s="129"/>
      <c r="K97" s="129"/>
      <c r="L97" s="155">
        <f t="shared" si="1"/>
        <v>0</v>
      </c>
    </row>
    <row r="98" spans="1:12" s="68" customFormat="1" ht="15" customHeight="1" thickBot="1">
      <c r="A98" s="162" t="s">
        <v>163</v>
      </c>
      <c r="B98" s="67"/>
      <c r="C98" s="56"/>
      <c r="D98" s="294" t="s">
        <v>473</v>
      </c>
      <c r="E98" s="66" t="s">
        <v>476</v>
      </c>
      <c r="F98" s="66"/>
      <c r="G98" s="66"/>
      <c r="H98" s="140"/>
      <c r="I98" s="134"/>
      <c r="J98" s="134"/>
      <c r="K98" s="134"/>
      <c r="L98" s="134">
        <f t="shared" si="1"/>
        <v>0</v>
      </c>
    </row>
    <row r="99" spans="1:12" s="68" customFormat="1" ht="15" customHeight="1" thickBot="1">
      <c r="A99" s="162" t="s">
        <v>164</v>
      </c>
      <c r="B99" s="67"/>
      <c r="C99" s="56"/>
      <c r="D99" s="294" t="s">
        <v>474</v>
      </c>
      <c r="E99" s="66" t="s">
        <v>295</v>
      </c>
      <c r="F99" s="66"/>
      <c r="G99" s="66"/>
      <c r="H99" s="140"/>
      <c r="I99" s="134"/>
      <c r="J99" s="134"/>
      <c r="K99" s="134"/>
      <c r="L99" s="134">
        <f t="shared" si="1"/>
        <v>0</v>
      </c>
    </row>
    <row r="100" spans="1:12" s="68" customFormat="1" ht="15" customHeight="1" thickBot="1">
      <c r="A100" s="162" t="s">
        <v>165</v>
      </c>
      <c r="B100" s="278"/>
      <c r="C100" s="279"/>
      <c r="D100" s="285" t="s">
        <v>475</v>
      </c>
      <c r="E100" s="280" t="s">
        <v>477</v>
      </c>
      <c r="F100" s="280"/>
      <c r="G100" s="280"/>
      <c r="H100" s="281"/>
      <c r="I100" s="282"/>
      <c r="J100" s="282"/>
      <c r="K100" s="282"/>
      <c r="L100" s="282">
        <f t="shared" si="1"/>
        <v>0</v>
      </c>
    </row>
    <row r="101" spans="1:12" s="107" customFormat="1" ht="16.5" thickBot="1">
      <c r="A101" s="162" t="s">
        <v>166</v>
      </c>
      <c r="B101" s="108"/>
      <c r="C101" s="123" t="s">
        <v>466</v>
      </c>
      <c r="D101" s="113" t="s">
        <v>470</v>
      </c>
      <c r="E101" s="113"/>
      <c r="F101" s="113"/>
      <c r="G101" s="113"/>
      <c r="H101" s="115"/>
      <c r="I101" s="116"/>
      <c r="J101" s="116"/>
      <c r="K101" s="116"/>
      <c r="L101" s="40">
        <f t="shared" si="1"/>
        <v>0</v>
      </c>
    </row>
    <row r="102" spans="1:12" s="107" customFormat="1" ht="16.5" thickBot="1">
      <c r="A102" s="162" t="s">
        <v>167</v>
      </c>
      <c r="B102" s="108"/>
      <c r="C102" s="123" t="s">
        <v>467</v>
      </c>
      <c r="D102" s="113" t="s">
        <v>471</v>
      </c>
      <c r="E102" s="113"/>
      <c r="F102" s="113"/>
      <c r="G102" s="113"/>
      <c r="H102" s="115"/>
      <c r="I102" s="291"/>
      <c r="J102" s="291"/>
      <c r="K102" s="291"/>
      <c r="L102" s="292">
        <f t="shared" si="1"/>
        <v>0</v>
      </c>
    </row>
    <row r="103" spans="1:12" s="87" customFormat="1" ht="15" customHeight="1" thickBot="1">
      <c r="A103" s="162" t="s">
        <v>168</v>
      </c>
      <c r="B103" s="284"/>
      <c r="C103" s="283" t="s">
        <v>468</v>
      </c>
      <c r="D103" s="286" t="s">
        <v>472</v>
      </c>
      <c r="E103" s="287"/>
      <c r="F103" s="287"/>
      <c r="G103" s="287"/>
      <c r="H103" s="288"/>
      <c r="I103" s="289"/>
      <c r="J103" s="289"/>
      <c r="K103" s="289"/>
      <c r="L103" s="290">
        <f t="shared" si="1"/>
        <v>0</v>
      </c>
    </row>
    <row r="104" spans="1:12" s="103" customFormat="1" ht="30" customHeight="1" thickBot="1">
      <c r="A104" s="162" t="s">
        <v>169</v>
      </c>
      <c r="B104" s="479" t="s">
        <v>299</v>
      </c>
      <c r="C104" s="480"/>
      <c r="D104" s="480"/>
      <c r="E104" s="480"/>
      <c r="F104" s="480"/>
      <c r="G104" s="480"/>
      <c r="H104" s="481"/>
      <c r="I104" s="126">
        <f>SUM(I95,I96)</f>
        <v>247878</v>
      </c>
      <c r="J104" s="126">
        <f>SUM(J95,J96)</f>
        <v>0</v>
      </c>
      <c r="K104" s="126">
        <f>SUM(K95,K96)</f>
        <v>0</v>
      </c>
      <c r="L104" s="156">
        <f t="shared" si="1"/>
        <v>247878</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1.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H13" sqref="H13"/>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750</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2" t="s">
        <v>618</v>
      </c>
      <c r="C5" s="483"/>
      <c r="D5" s="483"/>
      <c r="E5" s="483"/>
      <c r="F5" s="483"/>
      <c r="G5" s="483"/>
      <c r="H5" s="483"/>
      <c r="I5" s="483"/>
      <c r="J5" s="483"/>
      <c r="K5" s="483"/>
      <c r="L5" s="483"/>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303</v>
      </c>
    </row>
    <row r="7" spans="1:12" s="87" customFormat="1" ht="15" customHeight="1" thickBot="1">
      <c r="A7" s="162" t="s">
        <v>16</v>
      </c>
      <c r="B7" s="83" t="s">
        <v>81</v>
      </c>
      <c r="C7" s="84" t="s">
        <v>353</v>
      </c>
      <c r="D7" s="85"/>
      <c r="E7" s="85"/>
      <c r="F7" s="85"/>
      <c r="G7" s="85"/>
      <c r="H7" s="138"/>
      <c r="I7" s="86">
        <f>SUM(I8,I15,I25,I37)</f>
        <v>4105</v>
      </c>
      <c r="J7" s="86">
        <f>SUM(J8,J15,J25,J37)</f>
        <v>0</v>
      </c>
      <c r="K7" s="132">
        <f>SUM(K8,K15,K25,K37)</f>
        <v>0</v>
      </c>
      <c r="L7" s="148">
        <f>SUM(I7:K7)</f>
        <v>4105</v>
      </c>
    </row>
    <row r="8" spans="1:12" s="87" customFormat="1" ht="15" customHeight="1" thickBot="1">
      <c r="A8" s="162" t="s">
        <v>17</v>
      </c>
      <c r="B8" s="88"/>
      <c r="C8" s="89" t="s">
        <v>354</v>
      </c>
      <c r="D8" s="93" t="s">
        <v>182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3" t="s">
        <v>355</v>
      </c>
      <c r="E9" s="490" t="s">
        <v>200</v>
      </c>
      <c r="F9" s="490"/>
      <c r="G9" s="490"/>
      <c r="H9" s="491"/>
      <c r="I9" s="134"/>
      <c r="J9" s="134"/>
      <c r="K9" s="134"/>
      <c r="L9" s="134">
        <f t="shared" si="0"/>
        <v>0</v>
      </c>
    </row>
    <row r="10" spans="1:12" s="68" customFormat="1" ht="15" customHeight="1" thickBot="1">
      <c r="A10" s="162" t="s">
        <v>19</v>
      </c>
      <c r="B10" s="67"/>
      <c r="C10" s="69"/>
      <c r="D10" s="294" t="s">
        <v>356</v>
      </c>
      <c r="E10" s="158" t="s">
        <v>231</v>
      </c>
      <c r="F10" s="157"/>
      <c r="G10" s="157"/>
      <c r="H10" s="159"/>
      <c r="I10" s="134"/>
      <c r="J10" s="134"/>
      <c r="K10" s="134"/>
      <c r="L10" s="134">
        <f t="shared" si="0"/>
        <v>0</v>
      </c>
    </row>
    <row r="11" spans="1:12" s="68" customFormat="1" ht="15" customHeight="1" thickBot="1">
      <c r="A11" s="162" t="s">
        <v>20</v>
      </c>
      <c r="B11" s="67"/>
      <c r="C11" s="69"/>
      <c r="D11" s="294" t="s">
        <v>357</v>
      </c>
      <c r="E11" s="158" t="s">
        <v>361</v>
      </c>
      <c r="F11" s="157"/>
      <c r="G11" s="157"/>
      <c r="H11" s="159"/>
      <c r="I11" s="134"/>
      <c r="J11" s="134"/>
      <c r="K11" s="134"/>
      <c r="L11" s="134">
        <f t="shared" si="0"/>
        <v>0</v>
      </c>
    </row>
    <row r="12" spans="1:12" s="68" customFormat="1" ht="15" customHeight="1" thickBot="1">
      <c r="A12" s="162" t="s">
        <v>21</v>
      </c>
      <c r="B12" s="67"/>
      <c r="C12" s="69"/>
      <c r="D12" s="294" t="s">
        <v>359</v>
      </c>
      <c r="E12" s="158" t="s">
        <v>362</v>
      </c>
      <c r="F12" s="157"/>
      <c r="G12" s="157"/>
      <c r="H12" s="159"/>
      <c r="I12" s="134"/>
      <c r="J12" s="134"/>
      <c r="K12" s="134"/>
      <c r="L12" s="134">
        <f t="shared" si="0"/>
        <v>0</v>
      </c>
    </row>
    <row r="13" spans="1:12" s="68" customFormat="1" ht="15" customHeight="1" thickBot="1">
      <c r="A13" s="162" t="s">
        <v>22</v>
      </c>
      <c r="B13" s="67"/>
      <c r="C13" s="69"/>
      <c r="D13" s="294" t="s">
        <v>360</v>
      </c>
      <c r="E13" s="158" t="s">
        <v>363</v>
      </c>
      <c r="F13" s="157"/>
      <c r="G13" s="157"/>
      <c r="H13" s="159"/>
      <c r="I13" s="134"/>
      <c r="J13" s="134"/>
      <c r="K13" s="134"/>
      <c r="L13" s="134">
        <f t="shared" si="0"/>
        <v>0</v>
      </c>
    </row>
    <row r="14" spans="1:12" s="68" customFormat="1" ht="15" customHeight="1" thickBot="1">
      <c r="A14" s="162" t="s">
        <v>23</v>
      </c>
      <c r="B14" s="67"/>
      <c r="C14" s="69"/>
      <c r="D14" s="293" t="s">
        <v>358</v>
      </c>
      <c r="E14" s="66" t="s">
        <v>201</v>
      </c>
      <c r="F14" s="70"/>
      <c r="G14" s="70"/>
      <c r="H14" s="140"/>
      <c r="I14" s="134"/>
      <c r="J14" s="134"/>
      <c r="K14" s="134"/>
      <c r="L14" s="134">
        <f t="shared" si="0"/>
        <v>0</v>
      </c>
    </row>
    <row r="15" spans="1:12" s="87" customFormat="1" ht="15" customHeight="1" thickBot="1">
      <c r="A15" s="162" t="s">
        <v>24</v>
      </c>
      <c r="B15" s="88"/>
      <c r="C15" s="89" t="s">
        <v>364</v>
      </c>
      <c r="D15" s="90" t="s">
        <v>83</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365</v>
      </c>
      <c r="E16" s="66" t="s">
        <v>203</v>
      </c>
      <c r="F16" s="37"/>
      <c r="G16" s="37"/>
      <c r="H16" s="142"/>
      <c r="I16" s="134"/>
      <c r="J16" s="134"/>
      <c r="K16" s="134"/>
      <c r="L16" s="134">
        <f t="shared" si="0"/>
        <v>0</v>
      </c>
    </row>
    <row r="17" spans="1:12" s="38" customFormat="1" ht="15" customHeight="1" thickBot="1">
      <c r="A17" s="162" t="s">
        <v>26</v>
      </c>
      <c r="B17" s="35"/>
      <c r="C17" s="36"/>
      <c r="D17" s="65" t="s">
        <v>366</v>
      </c>
      <c r="E17" s="66" t="s">
        <v>370</v>
      </c>
      <c r="F17" s="37"/>
      <c r="G17" s="37"/>
      <c r="H17" s="142"/>
      <c r="I17" s="134"/>
      <c r="J17" s="134"/>
      <c r="K17" s="134"/>
      <c r="L17" s="134">
        <f t="shared" si="0"/>
        <v>0</v>
      </c>
    </row>
    <row r="18" spans="1:12" s="38" customFormat="1" ht="15" customHeight="1" thickBot="1">
      <c r="A18" s="162" t="s">
        <v>27</v>
      </c>
      <c r="B18" s="35"/>
      <c r="C18" s="36"/>
      <c r="D18" s="65" t="s">
        <v>367</v>
      </c>
      <c r="E18" s="66" t="s">
        <v>371</v>
      </c>
      <c r="F18" s="37"/>
      <c r="G18" s="37"/>
      <c r="H18" s="142"/>
      <c r="I18" s="134"/>
      <c r="J18" s="134"/>
      <c r="K18" s="134"/>
      <c r="L18" s="134">
        <f t="shared" si="0"/>
        <v>0</v>
      </c>
    </row>
    <row r="19" spans="1:12" s="38" customFormat="1" ht="15" customHeight="1" thickBot="1">
      <c r="A19" s="162" t="s">
        <v>28</v>
      </c>
      <c r="B19" s="35"/>
      <c r="C19" s="36"/>
      <c r="D19" s="65" t="s">
        <v>368</v>
      </c>
      <c r="E19" s="66" t="s">
        <v>204</v>
      </c>
      <c r="F19" s="37"/>
      <c r="G19" s="37"/>
      <c r="H19" s="142"/>
      <c r="I19" s="134"/>
      <c r="J19" s="134"/>
      <c r="K19" s="134"/>
      <c r="L19" s="134">
        <f t="shared" si="0"/>
        <v>0</v>
      </c>
    </row>
    <row r="20" spans="1:12" s="38" customFormat="1" ht="15" customHeight="1" thickBot="1">
      <c r="A20" s="162" t="s">
        <v>29</v>
      </c>
      <c r="B20" s="35"/>
      <c r="C20" s="36"/>
      <c r="D20" s="65" t="s">
        <v>372</v>
      </c>
      <c r="E20" s="66" t="s">
        <v>205</v>
      </c>
      <c r="F20" s="37"/>
      <c r="G20" s="37"/>
      <c r="H20" s="142"/>
      <c r="I20" s="134"/>
      <c r="J20" s="134"/>
      <c r="K20" s="134"/>
      <c r="L20" s="134">
        <f t="shared" si="0"/>
        <v>0</v>
      </c>
    </row>
    <row r="21" spans="1:12" s="38" customFormat="1" ht="15" customHeight="1" thickBot="1">
      <c r="A21" s="162" t="s">
        <v>30</v>
      </c>
      <c r="B21" s="35"/>
      <c r="C21" s="36"/>
      <c r="D21" s="65" t="s">
        <v>373</v>
      </c>
      <c r="E21" s="66" t="s">
        <v>341</v>
      </c>
      <c r="F21" s="37"/>
      <c r="G21" s="37"/>
      <c r="H21" s="142"/>
      <c r="I21" s="134"/>
      <c r="J21" s="134"/>
      <c r="K21" s="134"/>
      <c r="L21" s="134">
        <f t="shared" si="0"/>
        <v>0</v>
      </c>
    </row>
    <row r="22" spans="1:12" s="38" customFormat="1" ht="15" customHeight="1" thickBot="1">
      <c r="A22" s="162" t="s">
        <v>31</v>
      </c>
      <c r="B22" s="35"/>
      <c r="C22" s="36"/>
      <c r="D22" s="65" t="s">
        <v>374</v>
      </c>
      <c r="E22" s="66" t="s">
        <v>206</v>
      </c>
      <c r="F22" s="37"/>
      <c r="G22" s="37"/>
      <c r="H22" s="142"/>
      <c r="I22" s="134"/>
      <c r="J22" s="134"/>
      <c r="K22" s="134"/>
      <c r="L22" s="134">
        <f t="shared" si="0"/>
        <v>0</v>
      </c>
    </row>
    <row r="23" spans="1:12" s="38" customFormat="1" ht="15" customHeight="1" thickBot="1">
      <c r="A23" s="162" t="s">
        <v>32</v>
      </c>
      <c r="B23" s="35"/>
      <c r="C23" s="36"/>
      <c r="D23" s="65" t="s">
        <v>375</v>
      </c>
      <c r="E23" s="66" t="s">
        <v>207</v>
      </c>
      <c r="F23" s="37"/>
      <c r="G23" s="37"/>
      <c r="H23" s="142"/>
      <c r="I23" s="134"/>
      <c r="J23" s="134"/>
      <c r="K23" s="134"/>
      <c r="L23" s="134">
        <f t="shared" si="0"/>
        <v>0</v>
      </c>
    </row>
    <row r="24" spans="1:12" s="38" customFormat="1" ht="15" customHeight="1" thickBot="1">
      <c r="A24" s="162" t="s">
        <v>33</v>
      </c>
      <c r="B24" s="35"/>
      <c r="C24" s="36"/>
      <c r="D24" s="65" t="s">
        <v>369</v>
      </c>
      <c r="E24" s="66" t="s">
        <v>181</v>
      </c>
      <c r="F24" s="37"/>
      <c r="G24" s="37"/>
      <c r="H24" s="142"/>
      <c r="I24" s="134"/>
      <c r="J24" s="134"/>
      <c r="K24" s="134"/>
      <c r="L24" s="134">
        <f t="shared" si="0"/>
        <v>0</v>
      </c>
    </row>
    <row r="25" spans="1:12" s="87" customFormat="1" ht="15" customHeight="1" thickBot="1">
      <c r="A25" s="162" t="s">
        <v>34</v>
      </c>
      <c r="B25" s="88"/>
      <c r="C25" s="89" t="s">
        <v>376</v>
      </c>
      <c r="D25" s="90" t="s">
        <v>82</v>
      </c>
      <c r="E25" s="91"/>
      <c r="F25" s="91"/>
      <c r="G25" s="91"/>
      <c r="H25" s="141"/>
      <c r="I25" s="92">
        <f>SUM(I26:I36)</f>
        <v>4105</v>
      </c>
      <c r="J25" s="92">
        <f>SUM(J26:J36)</f>
        <v>0</v>
      </c>
      <c r="K25" s="135">
        <f>SUM(K26:K36)</f>
        <v>0</v>
      </c>
      <c r="L25" s="150">
        <f t="shared" si="0"/>
        <v>4105</v>
      </c>
    </row>
    <row r="26" spans="1:12" s="68" customFormat="1" ht="15" customHeight="1" thickBot="1">
      <c r="A26" s="162" t="s">
        <v>35</v>
      </c>
      <c r="B26" s="67"/>
      <c r="C26" s="69"/>
      <c r="D26" s="294" t="s">
        <v>377</v>
      </c>
      <c r="E26" s="66" t="s">
        <v>208</v>
      </c>
      <c r="F26" s="66"/>
      <c r="G26" s="66"/>
      <c r="H26" s="73"/>
      <c r="I26" s="134"/>
      <c r="J26" s="134"/>
      <c r="K26" s="134"/>
      <c r="L26" s="134">
        <f t="shared" si="0"/>
        <v>0</v>
      </c>
    </row>
    <row r="27" spans="1:12" s="68" customFormat="1" ht="15" customHeight="1" thickBot="1">
      <c r="A27" s="162" t="s">
        <v>36</v>
      </c>
      <c r="B27" s="67"/>
      <c r="C27" s="69"/>
      <c r="D27" s="294" t="s">
        <v>378</v>
      </c>
      <c r="E27" s="66" t="s">
        <v>209</v>
      </c>
      <c r="F27" s="66"/>
      <c r="G27" s="66"/>
      <c r="H27" s="73"/>
      <c r="I27" s="134">
        <v>133</v>
      </c>
      <c r="J27" s="134"/>
      <c r="K27" s="134"/>
      <c r="L27" s="134">
        <f t="shared" si="0"/>
        <v>133</v>
      </c>
    </row>
    <row r="28" spans="1:12" s="68" customFormat="1" ht="15" customHeight="1" thickBot="1">
      <c r="A28" s="162" t="s">
        <v>37</v>
      </c>
      <c r="B28" s="67"/>
      <c r="C28" s="69"/>
      <c r="D28" s="294" t="s">
        <v>379</v>
      </c>
      <c r="E28" s="58" t="s">
        <v>210</v>
      </c>
      <c r="F28" s="58"/>
      <c r="G28" s="58"/>
      <c r="H28" s="73"/>
      <c r="I28" s="134"/>
      <c r="J28" s="134"/>
      <c r="K28" s="134"/>
      <c r="L28" s="134">
        <f t="shared" si="0"/>
        <v>0</v>
      </c>
    </row>
    <row r="29" spans="1:12" s="68" customFormat="1" ht="15" customHeight="1" thickBot="1">
      <c r="A29" s="162" t="s">
        <v>38</v>
      </c>
      <c r="B29" s="67"/>
      <c r="C29" s="69"/>
      <c r="D29" s="294" t="s">
        <v>380</v>
      </c>
      <c r="E29" s="58" t="s">
        <v>211</v>
      </c>
      <c r="F29" s="66"/>
      <c r="G29" s="66"/>
      <c r="H29" s="140"/>
      <c r="I29" s="134"/>
      <c r="J29" s="134"/>
      <c r="K29" s="134"/>
      <c r="L29" s="134">
        <f t="shared" si="0"/>
        <v>0</v>
      </c>
    </row>
    <row r="30" spans="1:12" s="68" customFormat="1" ht="15" customHeight="1" thickBot="1">
      <c r="A30" s="162" t="s">
        <v>39</v>
      </c>
      <c r="B30" s="67"/>
      <c r="C30" s="69"/>
      <c r="D30" s="294" t="s">
        <v>381</v>
      </c>
      <c r="E30" s="58" t="s">
        <v>212</v>
      </c>
      <c r="F30" s="66"/>
      <c r="G30" s="66"/>
      <c r="H30" s="140"/>
      <c r="I30" s="134">
        <v>2311</v>
      </c>
      <c r="J30" s="134"/>
      <c r="K30" s="134"/>
      <c r="L30" s="134">
        <f t="shared" si="0"/>
        <v>2311</v>
      </c>
    </row>
    <row r="31" spans="1:12" s="68" customFormat="1" ht="15" customHeight="1" thickBot="1">
      <c r="A31" s="162" t="s">
        <v>40</v>
      </c>
      <c r="B31" s="67"/>
      <c r="C31" s="69"/>
      <c r="D31" s="294" t="s">
        <v>382</v>
      </c>
      <c r="E31" s="58" t="s">
        <v>213</v>
      </c>
      <c r="F31" s="66"/>
      <c r="G31" s="66"/>
      <c r="H31" s="140"/>
      <c r="I31" s="134">
        <v>661</v>
      </c>
      <c r="J31" s="134"/>
      <c r="K31" s="134"/>
      <c r="L31" s="134">
        <f t="shared" si="0"/>
        <v>661</v>
      </c>
    </row>
    <row r="32" spans="1:12" s="68" customFormat="1" ht="15" customHeight="1" thickBot="1">
      <c r="A32" s="162" t="s">
        <v>41</v>
      </c>
      <c r="B32" s="67"/>
      <c r="C32" s="69"/>
      <c r="D32" s="294" t="s">
        <v>383</v>
      </c>
      <c r="E32" s="58" t="s">
        <v>214</v>
      </c>
      <c r="F32" s="66"/>
      <c r="G32" s="66"/>
      <c r="H32" s="140"/>
      <c r="I32" s="134">
        <v>1000</v>
      </c>
      <c r="J32" s="134"/>
      <c r="K32" s="134"/>
      <c r="L32" s="134">
        <f t="shared" si="0"/>
        <v>1000</v>
      </c>
    </row>
    <row r="33" spans="1:12" s="68" customFormat="1" ht="15" customHeight="1" thickBot="1">
      <c r="A33" s="162" t="s">
        <v>42</v>
      </c>
      <c r="B33" s="67"/>
      <c r="C33" s="69"/>
      <c r="D33" s="294" t="s">
        <v>384</v>
      </c>
      <c r="E33" s="58" t="s">
        <v>385</v>
      </c>
      <c r="F33" s="66"/>
      <c r="G33" s="66"/>
      <c r="H33" s="140"/>
      <c r="I33" s="134"/>
      <c r="J33" s="134"/>
      <c r="K33" s="134"/>
      <c r="L33" s="134">
        <f t="shared" si="0"/>
        <v>0</v>
      </c>
    </row>
    <row r="34" spans="1:12" s="68" customFormat="1" ht="15" customHeight="1" thickBot="1">
      <c r="A34" s="162" t="s">
        <v>43</v>
      </c>
      <c r="B34" s="67"/>
      <c r="C34" s="69"/>
      <c r="D34" s="294" t="s">
        <v>386</v>
      </c>
      <c r="E34" s="58" t="s">
        <v>389</v>
      </c>
      <c r="F34" s="66"/>
      <c r="G34" s="66"/>
      <c r="H34" s="140"/>
      <c r="I34" s="134"/>
      <c r="J34" s="134"/>
      <c r="K34" s="134"/>
      <c r="L34" s="134">
        <f t="shared" si="0"/>
        <v>0</v>
      </c>
    </row>
    <row r="35" spans="1:12" s="68" customFormat="1" ht="15" customHeight="1" thickBot="1">
      <c r="A35" s="162" t="s">
        <v>44</v>
      </c>
      <c r="B35" s="67"/>
      <c r="C35" s="69"/>
      <c r="D35" s="294" t="s">
        <v>387</v>
      </c>
      <c r="E35" s="58" t="s">
        <v>390</v>
      </c>
      <c r="F35" s="66"/>
      <c r="G35" s="66"/>
      <c r="H35" s="140"/>
      <c r="I35" s="134"/>
      <c r="J35" s="134"/>
      <c r="K35" s="134"/>
      <c r="L35" s="134">
        <f t="shared" si="0"/>
        <v>0</v>
      </c>
    </row>
    <row r="36" spans="1:12" s="68" customFormat="1" ht="15" customHeight="1" thickBot="1">
      <c r="A36" s="162" t="s">
        <v>45</v>
      </c>
      <c r="B36" s="67"/>
      <c r="C36" s="69"/>
      <c r="D36" s="294" t="s">
        <v>388</v>
      </c>
      <c r="E36" s="58" t="s">
        <v>215</v>
      </c>
      <c r="F36" s="66"/>
      <c r="G36" s="66"/>
      <c r="H36" s="140"/>
      <c r="I36" s="134"/>
      <c r="J36" s="134"/>
      <c r="K36" s="134"/>
      <c r="L36" s="134">
        <f t="shared" si="0"/>
        <v>0</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93" t="s">
        <v>413</v>
      </c>
      <c r="E38" s="158" t="s">
        <v>423</v>
      </c>
      <c r="F38" s="72"/>
      <c r="G38" s="59"/>
      <c r="H38" s="143"/>
      <c r="I38" s="134"/>
      <c r="J38" s="134"/>
      <c r="K38" s="134"/>
      <c r="L38" s="134">
        <f t="shared" si="0"/>
        <v>0</v>
      </c>
    </row>
    <row r="39" spans="1:12" s="57" customFormat="1" ht="15" customHeight="1" thickBot="1">
      <c r="A39" s="162" t="s">
        <v>48</v>
      </c>
      <c r="B39" s="55"/>
      <c r="C39" s="71"/>
      <c r="D39" s="293" t="s">
        <v>414</v>
      </c>
      <c r="E39" s="158" t="s">
        <v>424</v>
      </c>
      <c r="F39" s="72"/>
      <c r="G39" s="59"/>
      <c r="H39" s="143"/>
      <c r="I39" s="134"/>
      <c r="J39" s="134"/>
      <c r="K39" s="134"/>
      <c r="L39" s="134">
        <f t="shared" si="0"/>
        <v>0</v>
      </c>
    </row>
    <row r="40" spans="1:12" s="57" customFormat="1" ht="15" customHeight="1" thickBot="1">
      <c r="A40" s="162" t="s">
        <v>49</v>
      </c>
      <c r="B40" s="55"/>
      <c r="C40" s="71"/>
      <c r="D40" s="293" t="s">
        <v>415</v>
      </c>
      <c r="E40" s="158" t="s">
        <v>425</v>
      </c>
      <c r="F40" s="72"/>
      <c r="G40" s="59"/>
      <c r="H40" s="143"/>
      <c r="I40" s="134"/>
      <c r="J40" s="134"/>
      <c r="K40" s="134"/>
      <c r="L40" s="134">
        <f t="shared" si="0"/>
        <v>0</v>
      </c>
    </row>
    <row r="41" spans="1:12" s="57" customFormat="1" ht="15" customHeight="1" thickBot="1">
      <c r="A41" s="162" t="s">
        <v>50</v>
      </c>
      <c r="B41" s="55"/>
      <c r="C41" s="71"/>
      <c r="D41" s="293" t="s">
        <v>416</v>
      </c>
      <c r="E41" s="158" t="s">
        <v>218</v>
      </c>
      <c r="F41" s="72"/>
      <c r="G41" s="59"/>
      <c r="H41" s="143"/>
      <c r="I41" s="134"/>
      <c r="J41" s="134"/>
      <c r="K41" s="134"/>
      <c r="L41" s="134">
        <f t="shared" si="0"/>
        <v>0</v>
      </c>
    </row>
    <row r="42" spans="1:12" s="57" customFormat="1" ht="15" customHeight="1" thickBot="1">
      <c r="A42" s="162" t="s">
        <v>51</v>
      </c>
      <c r="B42" s="55"/>
      <c r="C42" s="71"/>
      <c r="D42" s="56" t="s">
        <v>417</v>
      </c>
      <c r="E42" s="58" t="s">
        <v>219</v>
      </c>
      <c r="F42" s="72"/>
      <c r="G42" s="59"/>
      <c r="H42" s="143"/>
      <c r="I42" s="134"/>
      <c r="J42" s="134"/>
      <c r="K42" s="134"/>
      <c r="L42" s="134">
        <f t="shared" si="0"/>
        <v>0</v>
      </c>
    </row>
    <row r="43" spans="1:12" s="87" customFormat="1" ht="15" customHeight="1" thickBot="1">
      <c r="A43" s="162" t="s">
        <v>52</v>
      </c>
      <c r="B43" s="83" t="s">
        <v>84</v>
      </c>
      <c r="C43" s="84" t="s">
        <v>401</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392</v>
      </c>
      <c r="D44" s="98" t="s">
        <v>184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93" t="s">
        <v>395</v>
      </c>
      <c r="E45" s="66" t="s">
        <v>396</v>
      </c>
      <c r="F45" s="66"/>
      <c r="G45" s="66"/>
      <c r="H45" s="140"/>
      <c r="I45" s="134"/>
      <c r="J45" s="134"/>
      <c r="K45" s="134"/>
      <c r="L45" s="134">
        <f t="shared" si="0"/>
        <v>0</v>
      </c>
    </row>
    <row r="46" spans="1:12" s="68" customFormat="1" ht="15" customHeight="1" thickBot="1">
      <c r="A46" s="162" t="s">
        <v>55</v>
      </c>
      <c r="B46" s="67"/>
      <c r="C46" s="69"/>
      <c r="D46" s="293" t="s">
        <v>398</v>
      </c>
      <c r="E46" s="158" t="s">
        <v>402</v>
      </c>
      <c r="F46" s="66"/>
      <c r="G46" s="66"/>
      <c r="H46" s="140"/>
      <c r="I46" s="134"/>
      <c r="J46" s="134"/>
      <c r="K46" s="134"/>
      <c r="L46" s="134">
        <f t="shared" si="0"/>
        <v>0</v>
      </c>
    </row>
    <row r="47" spans="1:12" s="68" customFormat="1" ht="15" customHeight="1" thickBot="1">
      <c r="A47" s="162" t="s">
        <v>56</v>
      </c>
      <c r="B47" s="67"/>
      <c r="C47" s="69"/>
      <c r="D47" s="293" t="s">
        <v>399</v>
      </c>
      <c r="E47" s="158" t="s">
        <v>403</v>
      </c>
      <c r="F47" s="66"/>
      <c r="G47" s="66"/>
      <c r="H47" s="140"/>
      <c r="I47" s="134"/>
      <c r="J47" s="134"/>
      <c r="K47" s="134"/>
      <c r="L47" s="134">
        <f t="shared" si="0"/>
        <v>0</v>
      </c>
    </row>
    <row r="48" spans="1:12" s="68" customFormat="1" ht="15" customHeight="1" thickBot="1">
      <c r="A48" s="162" t="s">
        <v>57</v>
      </c>
      <c r="B48" s="67"/>
      <c r="C48" s="69"/>
      <c r="D48" s="293" t="s">
        <v>400</v>
      </c>
      <c r="E48" s="158" t="s">
        <v>404</v>
      </c>
      <c r="F48" s="66"/>
      <c r="G48" s="66"/>
      <c r="H48" s="140"/>
      <c r="I48" s="134"/>
      <c r="J48" s="134"/>
      <c r="K48" s="134"/>
      <c r="L48" s="134">
        <f t="shared" si="0"/>
        <v>0</v>
      </c>
    </row>
    <row r="49" spans="1:12" s="68" customFormat="1" ht="15" customHeight="1" thickBot="1">
      <c r="A49" s="162" t="s">
        <v>58</v>
      </c>
      <c r="B49" s="67"/>
      <c r="C49" s="56"/>
      <c r="D49" s="293" t="s">
        <v>397</v>
      </c>
      <c r="E49" s="66" t="s">
        <v>202</v>
      </c>
      <c r="F49" s="70"/>
      <c r="G49" s="70"/>
      <c r="H49" s="140"/>
      <c r="I49" s="134"/>
      <c r="J49" s="134"/>
      <c r="K49" s="134"/>
      <c r="L49" s="134">
        <f t="shared" si="0"/>
        <v>0</v>
      </c>
    </row>
    <row r="50" spans="1:12" s="87" customFormat="1" ht="15" customHeight="1" thickBot="1">
      <c r="A50" s="162" t="s">
        <v>59</v>
      </c>
      <c r="B50" s="88"/>
      <c r="C50" s="96" t="s">
        <v>393</v>
      </c>
      <c r="D50" s="97" t="s">
        <v>85</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93" t="s">
        <v>405</v>
      </c>
      <c r="E51" s="66" t="s">
        <v>410</v>
      </c>
      <c r="F51" s="66"/>
      <c r="G51" s="66"/>
      <c r="H51" s="140"/>
      <c r="I51" s="134"/>
      <c r="J51" s="134"/>
      <c r="K51" s="134"/>
      <c r="L51" s="134">
        <f t="shared" si="0"/>
        <v>0</v>
      </c>
    </row>
    <row r="52" spans="1:12" s="68" customFormat="1" ht="15" customHeight="1" thickBot="1">
      <c r="A52" s="162" t="s">
        <v>61</v>
      </c>
      <c r="B52" s="67"/>
      <c r="C52" s="69"/>
      <c r="D52" s="293" t="s">
        <v>406</v>
      </c>
      <c r="E52" s="66" t="s">
        <v>216</v>
      </c>
      <c r="F52" s="66"/>
      <c r="G52" s="66"/>
      <c r="H52" s="140"/>
      <c r="I52" s="134"/>
      <c r="J52" s="134"/>
      <c r="K52" s="134"/>
      <c r="L52" s="134">
        <f t="shared" si="0"/>
        <v>0</v>
      </c>
    </row>
    <row r="53" spans="1:12" s="68" customFormat="1" ht="15" customHeight="1" thickBot="1">
      <c r="A53" s="162" t="s">
        <v>62</v>
      </c>
      <c r="B53" s="67"/>
      <c r="C53" s="69"/>
      <c r="D53" s="293" t="s">
        <v>407</v>
      </c>
      <c r="E53" s="66" t="s">
        <v>217</v>
      </c>
      <c r="F53" s="66"/>
      <c r="G53" s="66"/>
      <c r="H53" s="140"/>
      <c r="I53" s="134"/>
      <c r="J53" s="134"/>
      <c r="K53" s="134"/>
      <c r="L53" s="134">
        <f t="shared" si="0"/>
        <v>0</v>
      </c>
    </row>
    <row r="54" spans="1:12" s="68" customFormat="1" ht="15" customHeight="1" thickBot="1">
      <c r="A54" s="162" t="s">
        <v>63</v>
      </c>
      <c r="B54" s="67"/>
      <c r="C54" s="69"/>
      <c r="D54" s="293" t="s">
        <v>408</v>
      </c>
      <c r="E54" s="66" t="s">
        <v>411</v>
      </c>
      <c r="F54" s="66"/>
      <c r="G54" s="66"/>
      <c r="H54" s="140"/>
      <c r="I54" s="134"/>
      <c r="J54" s="134"/>
      <c r="K54" s="134"/>
      <c r="L54" s="134">
        <f t="shared" si="0"/>
        <v>0</v>
      </c>
    </row>
    <row r="55" spans="1:12" s="68" customFormat="1" ht="15" customHeight="1" thickBot="1">
      <c r="A55" s="162" t="s">
        <v>64</v>
      </c>
      <c r="B55" s="67"/>
      <c r="C55" s="69"/>
      <c r="D55" s="293" t="s">
        <v>409</v>
      </c>
      <c r="E55" s="66" t="s">
        <v>412</v>
      </c>
      <c r="F55" s="58"/>
      <c r="G55" s="58"/>
      <c r="H55" s="73"/>
      <c r="I55" s="134"/>
      <c r="J55" s="134"/>
      <c r="K55" s="134"/>
      <c r="L55" s="134">
        <f t="shared" si="0"/>
        <v>0</v>
      </c>
    </row>
    <row r="56" spans="1:12" s="87" customFormat="1" ht="15" customHeight="1" thickBot="1">
      <c r="A56" s="162" t="s">
        <v>65</v>
      </c>
      <c r="B56" s="88"/>
      <c r="C56" s="96" t="s">
        <v>394</v>
      </c>
      <c r="D56" s="93" t="s">
        <v>185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93" t="s">
        <v>418</v>
      </c>
      <c r="E57" s="158" t="s">
        <v>426</v>
      </c>
      <c r="F57" s="94"/>
      <c r="G57" s="94"/>
      <c r="H57" s="139"/>
      <c r="I57" s="133"/>
      <c r="J57" s="133"/>
      <c r="K57" s="133"/>
      <c r="L57" s="149">
        <f t="shared" si="0"/>
        <v>0</v>
      </c>
    </row>
    <row r="58" spans="1:12" s="87" customFormat="1" ht="15" customHeight="1" thickBot="1">
      <c r="A58" s="162" t="s">
        <v>67</v>
      </c>
      <c r="B58" s="88"/>
      <c r="C58" s="96"/>
      <c r="D58" s="293" t="s">
        <v>419</v>
      </c>
      <c r="E58" s="158" t="s">
        <v>427</v>
      </c>
      <c r="F58" s="94"/>
      <c r="G58" s="94"/>
      <c r="H58" s="139"/>
      <c r="I58" s="133"/>
      <c r="J58" s="133"/>
      <c r="K58" s="133"/>
      <c r="L58" s="149">
        <f t="shared" si="0"/>
        <v>0</v>
      </c>
    </row>
    <row r="59" spans="1:12" s="87" customFormat="1" ht="15" customHeight="1" thickBot="1">
      <c r="A59" s="162" t="s">
        <v>69</v>
      </c>
      <c r="B59" s="88"/>
      <c r="C59" s="96"/>
      <c r="D59" s="293" t="s">
        <v>420</v>
      </c>
      <c r="E59" s="158" t="s">
        <v>428</v>
      </c>
      <c r="F59" s="94"/>
      <c r="G59" s="94"/>
      <c r="H59" s="139"/>
      <c r="I59" s="133"/>
      <c r="J59" s="133"/>
      <c r="K59" s="133"/>
      <c r="L59" s="149">
        <f t="shared" si="0"/>
        <v>0</v>
      </c>
    </row>
    <row r="60" spans="1:12" s="87" customFormat="1" ht="15" customHeight="1" thickBot="1">
      <c r="A60" s="162" t="s">
        <v>70</v>
      </c>
      <c r="B60" s="88"/>
      <c r="C60" s="96"/>
      <c r="D60" s="293" t="s">
        <v>421</v>
      </c>
      <c r="E60" s="158" t="s">
        <v>306</v>
      </c>
      <c r="F60" s="94"/>
      <c r="G60" s="94"/>
      <c r="H60" s="139"/>
      <c r="I60" s="133"/>
      <c r="J60" s="133"/>
      <c r="K60" s="133"/>
      <c r="L60" s="149">
        <f t="shared" si="0"/>
        <v>0</v>
      </c>
    </row>
    <row r="61" spans="1:12" s="68" customFormat="1" ht="15" customHeight="1" thickBot="1">
      <c r="A61" s="162" t="s">
        <v>126</v>
      </c>
      <c r="B61" s="67"/>
      <c r="C61" s="69"/>
      <c r="D61" s="56" t="s">
        <v>422</v>
      </c>
      <c r="E61" s="58" t="s">
        <v>429</v>
      </c>
      <c r="F61" s="58"/>
      <c r="G61" s="58"/>
      <c r="H61" s="73"/>
      <c r="I61" s="136"/>
      <c r="J61" s="136"/>
      <c r="K61" s="136"/>
      <c r="L61" s="136">
        <f t="shared" si="0"/>
        <v>0</v>
      </c>
    </row>
    <row r="62" spans="1:12" s="87" customFormat="1" ht="30" customHeight="1" thickBot="1">
      <c r="A62" s="162" t="s">
        <v>127</v>
      </c>
      <c r="B62" s="479" t="s">
        <v>300</v>
      </c>
      <c r="C62" s="480"/>
      <c r="D62" s="480"/>
      <c r="E62" s="480"/>
      <c r="F62" s="480"/>
      <c r="G62" s="480"/>
      <c r="H62" s="480"/>
      <c r="I62" s="100">
        <f>SUM(I7,I43)</f>
        <v>4105</v>
      </c>
      <c r="J62" s="100">
        <f>SUM(J7,J43)</f>
        <v>0</v>
      </c>
      <c r="K62" s="137">
        <f>SUM(K7,K43)</f>
        <v>0</v>
      </c>
      <c r="L62" s="151">
        <f t="shared" si="0"/>
        <v>4105</v>
      </c>
    </row>
    <row r="63" spans="1:12" s="102" customFormat="1" ht="15" customHeight="1" thickBot="1">
      <c r="A63" s="162" t="s">
        <v>128</v>
      </c>
      <c r="B63" s="83" t="s">
        <v>86</v>
      </c>
      <c r="C63" s="492" t="s">
        <v>430</v>
      </c>
      <c r="D63" s="492"/>
      <c r="E63" s="492"/>
      <c r="F63" s="492"/>
      <c r="G63" s="492"/>
      <c r="H63" s="493"/>
      <c r="I63" s="86">
        <f>SUM(I64,I69,I70)</f>
        <v>184997</v>
      </c>
      <c r="J63" s="86">
        <f>SUM(J64,J69,J70)</f>
        <v>0</v>
      </c>
      <c r="K63" s="132">
        <f>SUM(K64,K69,K70)</f>
        <v>0</v>
      </c>
      <c r="L63" s="148">
        <f t="shared" si="0"/>
        <v>184997</v>
      </c>
    </row>
    <row r="64" spans="1:12" s="102" customFormat="1" ht="15" customHeight="1" thickBot="1">
      <c r="A64" s="162" t="s">
        <v>129</v>
      </c>
      <c r="B64" s="101"/>
      <c r="C64" s="89" t="s">
        <v>431</v>
      </c>
      <c r="D64" s="90" t="s">
        <v>432</v>
      </c>
      <c r="E64" s="90"/>
      <c r="F64" s="90"/>
      <c r="G64" s="90"/>
      <c r="H64" s="145"/>
      <c r="I64" s="92">
        <f>SUM(I65:I68)</f>
        <v>184997</v>
      </c>
      <c r="J64" s="92">
        <f>SUM(J65:J68)</f>
        <v>0</v>
      </c>
      <c r="K64" s="92">
        <f>SUM(K65:K68)</f>
        <v>0</v>
      </c>
      <c r="L64" s="150">
        <f t="shared" si="0"/>
        <v>184997</v>
      </c>
    </row>
    <row r="65" spans="1:12" s="68" customFormat="1" ht="15" customHeight="1" thickBot="1">
      <c r="A65" s="162" t="s">
        <v>130</v>
      </c>
      <c r="B65" s="67"/>
      <c r="C65" s="56"/>
      <c r="D65" s="294" t="s">
        <v>433</v>
      </c>
      <c r="E65" s="66" t="s">
        <v>443</v>
      </c>
      <c r="F65" s="66"/>
      <c r="G65" s="66"/>
      <c r="H65" s="140"/>
      <c r="I65" s="134"/>
      <c r="J65" s="134"/>
      <c r="K65" s="134"/>
      <c r="L65" s="134">
        <f t="shared" si="0"/>
        <v>0</v>
      </c>
    </row>
    <row r="66" spans="1:12" s="68" customFormat="1" ht="15" customHeight="1" thickBot="1">
      <c r="A66" s="162" t="s">
        <v>131</v>
      </c>
      <c r="B66" s="67"/>
      <c r="C66" s="56"/>
      <c r="D66" s="294" t="s">
        <v>434</v>
      </c>
      <c r="E66" s="66" t="s">
        <v>187</v>
      </c>
      <c r="F66" s="66"/>
      <c r="G66" s="66"/>
      <c r="H66" s="140"/>
      <c r="I66" s="134"/>
      <c r="J66" s="134"/>
      <c r="K66" s="134"/>
      <c r="L66" s="134">
        <f t="shared" si="0"/>
        <v>0</v>
      </c>
    </row>
    <row r="67" spans="1:12" s="68" customFormat="1" ht="15" customHeight="1" thickBot="1">
      <c r="A67" s="162" t="s">
        <v>132</v>
      </c>
      <c r="B67" s="67"/>
      <c r="C67" s="56"/>
      <c r="D67" s="294" t="s">
        <v>435</v>
      </c>
      <c r="E67" s="66" t="s">
        <v>345</v>
      </c>
      <c r="F67" s="66"/>
      <c r="G67" s="66"/>
      <c r="H67" s="140"/>
      <c r="I67" s="134"/>
      <c r="J67" s="134"/>
      <c r="K67" s="134"/>
      <c r="L67" s="134">
        <f t="shared" si="0"/>
        <v>0</v>
      </c>
    </row>
    <row r="68" spans="1:12" s="68" customFormat="1" ht="15" customHeight="1" thickBot="1">
      <c r="A68" s="277" t="s">
        <v>133</v>
      </c>
      <c r="B68" s="278"/>
      <c r="C68" s="279"/>
      <c r="D68" s="295" t="s">
        <v>436</v>
      </c>
      <c r="E68" s="280" t="s">
        <v>444</v>
      </c>
      <c r="F68" s="280"/>
      <c r="G68" s="280"/>
      <c r="H68" s="281"/>
      <c r="I68" s="282">
        <f>L104-I62</f>
        <v>184997</v>
      </c>
      <c r="J68" s="282">
        <f>J104-J62-J66</f>
        <v>0</v>
      </c>
      <c r="K68" s="282">
        <f>K104-K62-K66</f>
        <v>0</v>
      </c>
      <c r="L68" s="282">
        <f t="shared" si="0"/>
        <v>184997</v>
      </c>
    </row>
    <row r="69" spans="1:12" s="87" customFormat="1" ht="15" customHeight="1" thickBot="1">
      <c r="A69" s="162" t="s">
        <v>134</v>
      </c>
      <c r="B69" s="88"/>
      <c r="C69" s="89" t="s">
        <v>438</v>
      </c>
      <c r="D69" s="90" t="s">
        <v>437</v>
      </c>
      <c r="E69" s="90"/>
      <c r="F69" s="90"/>
      <c r="G69" s="90"/>
      <c r="H69" s="139"/>
      <c r="I69" s="92"/>
      <c r="J69" s="92"/>
      <c r="K69" s="135"/>
      <c r="L69" s="150">
        <f t="shared" si="0"/>
        <v>0</v>
      </c>
    </row>
    <row r="70" spans="1:12" s="266" customFormat="1" ht="15" customHeight="1" thickBot="1">
      <c r="A70" s="162" t="s">
        <v>135</v>
      </c>
      <c r="B70" s="260"/>
      <c r="C70" s="261" t="s">
        <v>439</v>
      </c>
      <c r="D70" s="271" t="s">
        <v>441</v>
      </c>
      <c r="E70" s="272"/>
      <c r="F70" s="272"/>
      <c r="G70" s="272"/>
      <c r="H70" s="273"/>
      <c r="I70" s="274"/>
      <c r="J70" s="274"/>
      <c r="K70" s="274"/>
      <c r="L70" s="275">
        <f t="shared" si="0"/>
        <v>0</v>
      </c>
    </row>
    <row r="71" spans="1:12" s="266" customFormat="1" ht="15" customHeight="1" thickBot="1">
      <c r="A71" s="162" t="s">
        <v>136</v>
      </c>
      <c r="B71" s="260"/>
      <c r="C71" s="261" t="s">
        <v>440</v>
      </c>
      <c r="D71" s="262" t="s">
        <v>442</v>
      </c>
      <c r="E71" s="263"/>
      <c r="F71" s="263"/>
      <c r="G71" s="263"/>
      <c r="H71" s="265"/>
      <c r="I71" s="264"/>
      <c r="J71" s="264"/>
      <c r="K71" s="264"/>
      <c r="L71" s="276">
        <f t="shared" si="0"/>
        <v>0</v>
      </c>
    </row>
    <row r="72" spans="1:12" s="87" customFormat="1" ht="30" customHeight="1" thickBot="1">
      <c r="A72" s="162" t="s">
        <v>137</v>
      </c>
      <c r="B72" s="474" t="s">
        <v>483</v>
      </c>
      <c r="C72" s="475"/>
      <c r="D72" s="475"/>
      <c r="E72" s="475"/>
      <c r="F72" s="475"/>
      <c r="G72" s="475"/>
      <c r="H72" s="475"/>
      <c r="I72" s="100">
        <f>SUM(I62,I63)</f>
        <v>189102</v>
      </c>
      <c r="J72" s="100">
        <f>SUM(J62,J63)</f>
        <v>0</v>
      </c>
      <c r="K72" s="100">
        <f>SUM(K62,K63)</f>
        <v>0</v>
      </c>
      <c r="L72" s="100">
        <f>SUM(I72:K72)</f>
        <v>189102</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303</v>
      </c>
    </row>
    <row r="75" spans="1:12" s="107" customFormat="1" ht="16.5" thickBot="1">
      <c r="A75" s="162" t="s">
        <v>140</v>
      </c>
      <c r="B75" s="104" t="s">
        <v>81</v>
      </c>
      <c r="C75" s="105" t="s">
        <v>445</v>
      </c>
      <c r="D75" s="105"/>
      <c r="E75" s="105"/>
      <c r="F75" s="105"/>
      <c r="G75" s="105"/>
      <c r="H75" s="105"/>
      <c r="I75" s="106">
        <f>SUM(I76:I80)</f>
        <v>189102</v>
      </c>
      <c r="J75" s="106">
        <f>SUM(J76:J80)</f>
        <v>0</v>
      </c>
      <c r="K75" s="106">
        <f>SUM(K76:K80)</f>
        <v>0</v>
      </c>
      <c r="L75" s="153">
        <f>SUM(I75:K75)</f>
        <v>189102</v>
      </c>
    </row>
    <row r="76" spans="1:12" s="107" customFormat="1" ht="16.5" thickBot="1">
      <c r="A76" s="162" t="s">
        <v>141</v>
      </c>
      <c r="B76" s="108"/>
      <c r="C76" s="109" t="s">
        <v>446</v>
      </c>
      <c r="D76" s="110" t="s">
        <v>87</v>
      </c>
      <c r="E76" s="110"/>
      <c r="F76" s="110"/>
      <c r="G76" s="110"/>
      <c r="H76" s="111"/>
      <c r="I76" s="112">
        <v>133875</v>
      </c>
      <c r="J76" s="112"/>
      <c r="K76" s="112"/>
      <c r="L76" s="154">
        <f aca="true" t="shared" si="1" ref="L76:L104">SUM(I76:K76)</f>
        <v>133875</v>
      </c>
    </row>
    <row r="77" spans="1:12" s="107" customFormat="1" ht="16.5" thickBot="1">
      <c r="A77" s="162" t="s">
        <v>142</v>
      </c>
      <c r="B77" s="108"/>
      <c r="C77" s="109" t="s">
        <v>447</v>
      </c>
      <c r="D77" s="113" t="s">
        <v>188</v>
      </c>
      <c r="E77" s="114"/>
      <c r="F77" s="113"/>
      <c r="G77" s="113"/>
      <c r="H77" s="115"/>
      <c r="I77" s="116">
        <v>23108</v>
      </c>
      <c r="J77" s="116"/>
      <c r="K77" s="116"/>
      <c r="L77" s="40">
        <f t="shared" si="1"/>
        <v>23108</v>
      </c>
    </row>
    <row r="78" spans="1:12" s="107" customFormat="1" ht="16.5" thickBot="1">
      <c r="A78" s="162" t="s">
        <v>143</v>
      </c>
      <c r="B78" s="108"/>
      <c r="C78" s="109" t="s">
        <v>447</v>
      </c>
      <c r="D78" s="113" t="s">
        <v>189</v>
      </c>
      <c r="E78" s="114"/>
      <c r="F78" s="113"/>
      <c r="G78" s="113"/>
      <c r="H78" s="115"/>
      <c r="I78" s="116">
        <f>31309+Javaslat!N191</f>
        <v>32119</v>
      </c>
      <c r="J78" s="116"/>
      <c r="K78" s="116"/>
      <c r="L78" s="40">
        <f t="shared" si="1"/>
        <v>32119</v>
      </c>
    </row>
    <row r="79" spans="1:12" s="107" customFormat="1" ht="16.5" thickBot="1">
      <c r="A79" s="162" t="s">
        <v>144</v>
      </c>
      <c r="B79" s="108"/>
      <c r="C79" s="109" t="s">
        <v>448</v>
      </c>
      <c r="D79" s="117" t="s">
        <v>198</v>
      </c>
      <c r="E79" s="118"/>
      <c r="F79" s="118"/>
      <c r="G79" s="117"/>
      <c r="H79" s="119"/>
      <c r="I79" s="128"/>
      <c r="J79" s="128"/>
      <c r="K79" s="128"/>
      <c r="L79" s="41">
        <f t="shared" si="1"/>
        <v>0</v>
      </c>
    </row>
    <row r="80" spans="1:12" s="107" customFormat="1" ht="16.5" thickBot="1">
      <c r="A80" s="162" t="s">
        <v>145</v>
      </c>
      <c r="B80" s="108"/>
      <c r="C80" s="109" t="s">
        <v>449</v>
      </c>
      <c r="D80" s="113" t="s">
        <v>190</v>
      </c>
      <c r="E80" s="114"/>
      <c r="F80" s="113"/>
      <c r="G80" s="113"/>
      <c r="H80" s="115"/>
      <c r="I80" s="116">
        <f>SUM(I81:I86)</f>
        <v>0</v>
      </c>
      <c r="J80" s="116">
        <f>SUM(J81:J86)</f>
        <v>0</v>
      </c>
      <c r="K80" s="116">
        <f>SUM(K81:K86)</f>
        <v>0</v>
      </c>
      <c r="L80" s="40">
        <f t="shared" si="1"/>
        <v>0</v>
      </c>
    </row>
    <row r="81" spans="1:12" s="161" customFormat="1" ht="15" thickBot="1">
      <c r="A81" s="162" t="s">
        <v>146</v>
      </c>
      <c r="B81" s="75"/>
      <c r="C81" s="76"/>
      <c r="D81" s="77" t="s">
        <v>450</v>
      </c>
      <c r="E81" s="78" t="s">
        <v>232</v>
      </c>
      <c r="F81" s="78"/>
      <c r="G81" s="78"/>
      <c r="H81" s="79"/>
      <c r="I81" s="61"/>
      <c r="J81" s="61"/>
      <c r="K81" s="61"/>
      <c r="L81" s="61">
        <f t="shared" si="1"/>
        <v>0</v>
      </c>
    </row>
    <row r="82" spans="1:12" s="161" customFormat="1" ht="15" thickBot="1">
      <c r="A82" s="162" t="s">
        <v>147</v>
      </c>
      <c r="B82" s="75"/>
      <c r="C82" s="76"/>
      <c r="D82" s="77" t="s">
        <v>451</v>
      </c>
      <c r="E82" s="78" t="s">
        <v>221</v>
      </c>
      <c r="F82" s="78"/>
      <c r="G82" s="78"/>
      <c r="H82" s="79"/>
      <c r="I82" s="61"/>
      <c r="J82" s="61"/>
      <c r="K82" s="61"/>
      <c r="L82" s="61">
        <f t="shared" si="1"/>
        <v>0</v>
      </c>
    </row>
    <row r="83" spans="1:12" s="161" customFormat="1" ht="15" thickBot="1">
      <c r="A83" s="162" t="s">
        <v>148</v>
      </c>
      <c r="B83" s="75"/>
      <c r="C83" s="76"/>
      <c r="D83" s="77" t="s">
        <v>452</v>
      </c>
      <c r="E83" s="78" t="s">
        <v>220</v>
      </c>
      <c r="F83" s="43"/>
      <c r="G83" s="78"/>
      <c r="H83" s="79"/>
      <c r="I83" s="61"/>
      <c r="J83" s="61"/>
      <c r="K83" s="61"/>
      <c r="L83" s="61">
        <f t="shared" si="1"/>
        <v>0</v>
      </c>
    </row>
    <row r="84" spans="1:12" s="161" customFormat="1" ht="15" thickBot="1">
      <c r="A84" s="162" t="s">
        <v>149</v>
      </c>
      <c r="B84" s="75"/>
      <c r="C84" s="76"/>
      <c r="D84" s="77" t="s">
        <v>453</v>
      </c>
      <c r="E84" s="80" t="s">
        <v>223</v>
      </c>
      <c r="F84" s="60"/>
      <c r="G84" s="80"/>
      <c r="H84" s="81"/>
      <c r="I84" s="62"/>
      <c r="J84" s="62"/>
      <c r="K84" s="62"/>
      <c r="L84" s="62">
        <f t="shared" si="1"/>
        <v>0</v>
      </c>
    </row>
    <row r="85" spans="1:12" s="161" customFormat="1" ht="15" thickBot="1">
      <c r="A85" s="162" t="s">
        <v>150</v>
      </c>
      <c r="B85" s="75"/>
      <c r="C85" s="76"/>
      <c r="D85" s="77" t="s">
        <v>454</v>
      </c>
      <c r="E85" s="78" t="s">
        <v>222</v>
      </c>
      <c r="F85" s="43"/>
      <c r="G85" s="78"/>
      <c r="H85" s="79"/>
      <c r="I85" s="61"/>
      <c r="J85" s="61"/>
      <c r="K85" s="61"/>
      <c r="L85" s="61">
        <f t="shared" si="1"/>
        <v>0</v>
      </c>
    </row>
    <row r="86" spans="1:12" s="161" customFormat="1" ht="15" thickBot="1">
      <c r="A86" s="162" t="s">
        <v>151</v>
      </c>
      <c r="B86" s="75"/>
      <c r="C86" s="76"/>
      <c r="D86" s="77" t="s">
        <v>455</v>
      </c>
      <c r="E86" s="78" t="s">
        <v>88</v>
      </c>
      <c r="F86" s="43"/>
      <c r="G86" s="78"/>
      <c r="H86" s="79"/>
      <c r="I86" s="61"/>
      <c r="J86" s="61"/>
      <c r="K86" s="61"/>
      <c r="L86" s="61">
        <f t="shared" si="1"/>
        <v>0</v>
      </c>
    </row>
    <row r="87" spans="1:12" s="107" customFormat="1" ht="16.5" thickBot="1">
      <c r="A87" s="162" t="s">
        <v>152</v>
      </c>
      <c r="B87" s="104" t="s">
        <v>84</v>
      </c>
      <c r="C87" s="105" t="s">
        <v>457</v>
      </c>
      <c r="D87" s="120"/>
      <c r="E87" s="120"/>
      <c r="F87" s="105"/>
      <c r="G87" s="105"/>
      <c r="H87" s="105"/>
      <c r="I87" s="106">
        <f>SUM(I88:I90)</f>
        <v>0</v>
      </c>
      <c r="J87" s="106">
        <f>SUM(J88:J90)</f>
        <v>0</v>
      </c>
      <c r="K87" s="106">
        <f>SUM(K88:K90)</f>
        <v>0</v>
      </c>
      <c r="L87" s="153">
        <f t="shared" si="1"/>
        <v>0</v>
      </c>
    </row>
    <row r="88" spans="1:12" s="107" customFormat="1" ht="16.5" thickBot="1">
      <c r="A88" s="162" t="s">
        <v>153</v>
      </c>
      <c r="B88" s="108"/>
      <c r="C88" s="109" t="s">
        <v>458</v>
      </c>
      <c r="D88" s="110" t="s">
        <v>171</v>
      </c>
      <c r="E88" s="110"/>
      <c r="F88" s="110"/>
      <c r="G88" s="110"/>
      <c r="H88" s="111"/>
      <c r="I88" s="112"/>
      <c r="J88" s="112"/>
      <c r="K88" s="112"/>
      <c r="L88" s="154">
        <f t="shared" si="1"/>
        <v>0</v>
      </c>
    </row>
    <row r="89" spans="1:12" s="107" customFormat="1" ht="16.5" thickBot="1">
      <c r="A89" s="162" t="s">
        <v>154</v>
      </c>
      <c r="B89" s="108"/>
      <c r="C89" s="109" t="s">
        <v>459</v>
      </c>
      <c r="D89" s="113" t="s">
        <v>96</v>
      </c>
      <c r="E89" s="113"/>
      <c r="F89" s="113"/>
      <c r="G89" s="113"/>
      <c r="H89" s="115"/>
      <c r="I89" s="116"/>
      <c r="J89" s="116"/>
      <c r="K89" s="116"/>
      <c r="L89" s="40">
        <f t="shared" si="1"/>
        <v>0</v>
      </c>
    </row>
    <row r="90" spans="1:12" s="107" customFormat="1" ht="16.5" thickBot="1">
      <c r="A90" s="162" t="s">
        <v>155</v>
      </c>
      <c r="B90" s="108"/>
      <c r="C90" s="109" t="s">
        <v>460</v>
      </c>
      <c r="D90" s="113" t="s">
        <v>191</v>
      </c>
      <c r="E90" s="114"/>
      <c r="F90" s="113"/>
      <c r="G90" s="113"/>
      <c r="H90" s="115"/>
      <c r="I90" s="116">
        <f>SUM(I91:I94)</f>
        <v>0</v>
      </c>
      <c r="J90" s="116">
        <f>SUM(J91:J94)</f>
        <v>0</v>
      </c>
      <c r="K90" s="116">
        <f>SUM(K91:K94)</f>
        <v>0</v>
      </c>
      <c r="L90" s="40">
        <f t="shared" si="1"/>
        <v>0</v>
      </c>
    </row>
    <row r="91" spans="1:12" s="161" customFormat="1" ht="15" thickBot="1">
      <c r="A91" s="162" t="s">
        <v>156</v>
      </c>
      <c r="B91" s="75"/>
      <c r="C91" s="82"/>
      <c r="D91" s="77" t="s">
        <v>461</v>
      </c>
      <c r="E91" s="78" t="s">
        <v>224</v>
      </c>
      <c r="F91" s="78"/>
      <c r="G91" s="78"/>
      <c r="H91" s="79"/>
      <c r="I91" s="61"/>
      <c r="J91" s="61"/>
      <c r="K91" s="61"/>
      <c r="L91" s="61">
        <f t="shared" si="1"/>
        <v>0</v>
      </c>
    </row>
    <row r="92" spans="1:12" s="161" customFormat="1" ht="15" thickBot="1">
      <c r="A92" s="162" t="s">
        <v>157</v>
      </c>
      <c r="B92" s="75"/>
      <c r="C92" s="82"/>
      <c r="D92" s="77" t="s">
        <v>462</v>
      </c>
      <c r="E92" s="78" t="s">
        <v>192</v>
      </c>
      <c r="F92" s="78"/>
      <c r="G92" s="78"/>
      <c r="H92" s="79"/>
      <c r="I92" s="61"/>
      <c r="J92" s="61"/>
      <c r="K92" s="61"/>
      <c r="L92" s="61">
        <f t="shared" si="1"/>
        <v>0</v>
      </c>
    </row>
    <row r="93" spans="1:12" s="161" customFormat="1" ht="15" thickBot="1">
      <c r="A93" s="162" t="s">
        <v>158</v>
      </c>
      <c r="B93" s="75"/>
      <c r="C93" s="82"/>
      <c r="D93" s="77" t="s">
        <v>463</v>
      </c>
      <c r="E93" s="78" t="s">
        <v>225</v>
      </c>
      <c r="F93" s="43"/>
      <c r="G93" s="78"/>
      <c r="H93" s="79"/>
      <c r="I93" s="61"/>
      <c r="J93" s="61"/>
      <c r="K93" s="61"/>
      <c r="L93" s="61">
        <f t="shared" si="1"/>
        <v>0</v>
      </c>
    </row>
    <row r="94" spans="1:12" s="161" customFormat="1" ht="15" thickBot="1">
      <c r="A94" s="162" t="s">
        <v>159</v>
      </c>
      <c r="B94" s="75"/>
      <c r="C94" s="82"/>
      <c r="D94" s="77" t="s">
        <v>456</v>
      </c>
      <c r="E94" s="78" t="s">
        <v>193</v>
      </c>
      <c r="F94" s="43"/>
      <c r="G94" s="78"/>
      <c r="H94" s="79"/>
      <c r="I94" s="62"/>
      <c r="J94" s="62"/>
      <c r="K94" s="62"/>
      <c r="L94" s="62">
        <f t="shared" si="1"/>
        <v>0</v>
      </c>
    </row>
    <row r="95" spans="1:12" s="103" customFormat="1" ht="30" customHeight="1" thickBot="1">
      <c r="A95" s="162" t="s">
        <v>160</v>
      </c>
      <c r="B95" s="479" t="s">
        <v>301</v>
      </c>
      <c r="C95" s="480"/>
      <c r="D95" s="480"/>
      <c r="E95" s="480"/>
      <c r="F95" s="480"/>
      <c r="G95" s="480"/>
      <c r="H95" s="481"/>
      <c r="I95" s="100">
        <f>SUM(I75,I87)</f>
        <v>189102</v>
      </c>
      <c r="J95" s="100">
        <f>SUM(J75,J87)</f>
        <v>0</v>
      </c>
      <c r="K95" s="100">
        <f>SUM(K75,K87)</f>
        <v>0</v>
      </c>
      <c r="L95" s="152">
        <f t="shared" si="1"/>
        <v>189102</v>
      </c>
    </row>
    <row r="96" spans="1:12" s="107" customFormat="1" ht="16.5" thickBot="1">
      <c r="A96" s="162" t="s">
        <v>161</v>
      </c>
      <c r="B96" s="104" t="s">
        <v>86</v>
      </c>
      <c r="C96" s="105" t="s">
        <v>464</v>
      </c>
      <c r="D96" s="105"/>
      <c r="E96" s="105"/>
      <c r="F96" s="105"/>
      <c r="G96" s="105"/>
      <c r="H96" s="105"/>
      <c r="I96" s="106">
        <f>SUM(I97:I103)</f>
        <v>0</v>
      </c>
      <c r="J96" s="106">
        <f>SUM(J97:J103)</f>
        <v>0</v>
      </c>
      <c r="K96" s="106">
        <f>SUM(K97:K103)</f>
        <v>0</v>
      </c>
      <c r="L96" s="153">
        <f t="shared" si="1"/>
        <v>0</v>
      </c>
    </row>
    <row r="97" spans="1:12" s="107" customFormat="1" ht="16.5" thickBot="1">
      <c r="A97" s="162" t="s">
        <v>162</v>
      </c>
      <c r="B97" s="108"/>
      <c r="C97" s="123" t="s">
        <v>465</v>
      </c>
      <c r="D97" s="124" t="s">
        <v>469</v>
      </c>
      <c r="E97" s="124"/>
      <c r="F97" s="124"/>
      <c r="G97" s="124"/>
      <c r="H97" s="125"/>
      <c r="I97" s="129"/>
      <c r="J97" s="129"/>
      <c r="K97" s="129"/>
      <c r="L97" s="155">
        <f t="shared" si="1"/>
        <v>0</v>
      </c>
    </row>
    <row r="98" spans="1:12" s="68" customFormat="1" ht="15" customHeight="1" thickBot="1">
      <c r="A98" s="162" t="s">
        <v>163</v>
      </c>
      <c r="B98" s="67"/>
      <c r="C98" s="56"/>
      <c r="D98" s="294" t="s">
        <v>473</v>
      </c>
      <c r="E98" s="66" t="s">
        <v>476</v>
      </c>
      <c r="F98" s="66"/>
      <c r="G98" s="66"/>
      <c r="H98" s="140"/>
      <c r="I98" s="134"/>
      <c r="J98" s="134"/>
      <c r="K98" s="134"/>
      <c r="L98" s="134">
        <f t="shared" si="1"/>
        <v>0</v>
      </c>
    </row>
    <row r="99" spans="1:12" s="68" customFormat="1" ht="15" customHeight="1" thickBot="1">
      <c r="A99" s="162" t="s">
        <v>164</v>
      </c>
      <c r="B99" s="67"/>
      <c r="C99" s="56"/>
      <c r="D99" s="294" t="s">
        <v>474</v>
      </c>
      <c r="E99" s="66" t="s">
        <v>295</v>
      </c>
      <c r="F99" s="66"/>
      <c r="G99" s="66"/>
      <c r="H99" s="140"/>
      <c r="I99" s="134"/>
      <c r="J99" s="134"/>
      <c r="K99" s="134"/>
      <c r="L99" s="134">
        <f t="shared" si="1"/>
        <v>0</v>
      </c>
    </row>
    <row r="100" spans="1:12" s="68" customFormat="1" ht="15" customHeight="1" thickBot="1">
      <c r="A100" s="162" t="s">
        <v>165</v>
      </c>
      <c r="B100" s="278"/>
      <c r="C100" s="279"/>
      <c r="D100" s="285" t="s">
        <v>475</v>
      </c>
      <c r="E100" s="280" t="s">
        <v>477</v>
      </c>
      <c r="F100" s="280"/>
      <c r="G100" s="280"/>
      <c r="H100" s="281"/>
      <c r="I100" s="282"/>
      <c r="J100" s="282"/>
      <c r="K100" s="282"/>
      <c r="L100" s="282">
        <f t="shared" si="1"/>
        <v>0</v>
      </c>
    </row>
    <row r="101" spans="1:12" s="107" customFormat="1" ht="16.5" thickBot="1">
      <c r="A101" s="162" t="s">
        <v>166</v>
      </c>
      <c r="B101" s="108"/>
      <c r="C101" s="123" t="s">
        <v>466</v>
      </c>
      <c r="D101" s="113" t="s">
        <v>470</v>
      </c>
      <c r="E101" s="113"/>
      <c r="F101" s="113"/>
      <c r="G101" s="113"/>
      <c r="H101" s="115"/>
      <c r="I101" s="116"/>
      <c r="J101" s="116"/>
      <c r="K101" s="116"/>
      <c r="L101" s="40">
        <f t="shared" si="1"/>
        <v>0</v>
      </c>
    </row>
    <row r="102" spans="1:12" s="107" customFormat="1" ht="16.5" thickBot="1">
      <c r="A102" s="162" t="s">
        <v>167</v>
      </c>
      <c r="B102" s="108"/>
      <c r="C102" s="123" t="s">
        <v>467</v>
      </c>
      <c r="D102" s="113" t="s">
        <v>471</v>
      </c>
      <c r="E102" s="113"/>
      <c r="F102" s="113"/>
      <c r="G102" s="113"/>
      <c r="H102" s="115"/>
      <c r="I102" s="291"/>
      <c r="J102" s="291"/>
      <c r="K102" s="291"/>
      <c r="L102" s="292">
        <f t="shared" si="1"/>
        <v>0</v>
      </c>
    </row>
    <row r="103" spans="1:12" s="87" customFormat="1" ht="15" customHeight="1" thickBot="1">
      <c r="A103" s="162" t="s">
        <v>168</v>
      </c>
      <c r="B103" s="284"/>
      <c r="C103" s="283" t="s">
        <v>468</v>
      </c>
      <c r="D103" s="286" t="s">
        <v>472</v>
      </c>
      <c r="E103" s="287"/>
      <c r="F103" s="287"/>
      <c r="G103" s="287"/>
      <c r="H103" s="288"/>
      <c r="I103" s="289"/>
      <c r="J103" s="289"/>
      <c r="K103" s="289"/>
      <c r="L103" s="290">
        <f t="shared" si="1"/>
        <v>0</v>
      </c>
    </row>
    <row r="104" spans="1:12" s="103" customFormat="1" ht="30" customHeight="1" thickBot="1">
      <c r="A104" s="162" t="s">
        <v>169</v>
      </c>
      <c r="B104" s="479" t="s">
        <v>302</v>
      </c>
      <c r="C104" s="480"/>
      <c r="D104" s="480"/>
      <c r="E104" s="480"/>
      <c r="F104" s="480"/>
      <c r="G104" s="480"/>
      <c r="H104" s="481"/>
      <c r="I104" s="126">
        <f>SUM(I95,I96)</f>
        <v>189102</v>
      </c>
      <c r="J104" s="126">
        <f>SUM(J95,J96)</f>
        <v>0</v>
      </c>
      <c r="K104" s="126">
        <f>SUM(K95,K96)</f>
        <v>0</v>
      </c>
      <c r="L104" s="156">
        <f t="shared" si="1"/>
        <v>189102</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2.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H16" sqref="H16"/>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751</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2" t="s">
        <v>619</v>
      </c>
      <c r="C5" s="483"/>
      <c r="D5" s="483"/>
      <c r="E5" s="483"/>
      <c r="F5" s="483"/>
      <c r="G5" s="483"/>
      <c r="H5" s="483"/>
      <c r="I5" s="483"/>
      <c r="J5" s="483"/>
      <c r="K5" s="483"/>
      <c r="L5" s="483"/>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238</v>
      </c>
    </row>
    <row r="7" spans="1:12" s="87" customFormat="1" ht="15" customHeight="1" thickBot="1">
      <c r="A7" s="162" t="s">
        <v>16</v>
      </c>
      <c r="B7" s="83" t="s">
        <v>81</v>
      </c>
      <c r="C7" s="84" t="s">
        <v>353</v>
      </c>
      <c r="D7" s="85"/>
      <c r="E7" s="85"/>
      <c r="F7" s="85"/>
      <c r="G7" s="85"/>
      <c r="H7" s="138"/>
      <c r="I7" s="86">
        <f>SUM(I8,I15,I25,I37)</f>
        <v>4352</v>
      </c>
      <c r="J7" s="86">
        <f>SUM(J8,J15,J25,J37)</f>
        <v>0</v>
      </c>
      <c r="K7" s="132">
        <f>SUM(K8,K15,K25,K37)</f>
        <v>0</v>
      </c>
      <c r="L7" s="148">
        <f>SUM(I7:K7)</f>
        <v>4352</v>
      </c>
    </row>
    <row r="8" spans="1:12" s="87" customFormat="1" ht="15" customHeight="1" thickBot="1">
      <c r="A8" s="162" t="s">
        <v>17</v>
      </c>
      <c r="B8" s="88"/>
      <c r="C8" s="89" t="s">
        <v>354</v>
      </c>
      <c r="D8" s="93" t="s">
        <v>182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3" t="s">
        <v>355</v>
      </c>
      <c r="E9" s="490" t="s">
        <v>200</v>
      </c>
      <c r="F9" s="490"/>
      <c r="G9" s="490"/>
      <c r="H9" s="491"/>
      <c r="I9" s="134"/>
      <c r="J9" s="134"/>
      <c r="K9" s="134"/>
      <c r="L9" s="134">
        <f t="shared" si="0"/>
        <v>0</v>
      </c>
    </row>
    <row r="10" spans="1:12" s="68" customFormat="1" ht="15" customHeight="1" thickBot="1">
      <c r="A10" s="162" t="s">
        <v>19</v>
      </c>
      <c r="B10" s="67"/>
      <c r="C10" s="69"/>
      <c r="D10" s="294" t="s">
        <v>356</v>
      </c>
      <c r="E10" s="158" t="s">
        <v>231</v>
      </c>
      <c r="F10" s="157"/>
      <c r="G10" s="157"/>
      <c r="H10" s="159"/>
      <c r="I10" s="134"/>
      <c r="J10" s="134"/>
      <c r="K10" s="134"/>
      <c r="L10" s="134">
        <f t="shared" si="0"/>
        <v>0</v>
      </c>
    </row>
    <row r="11" spans="1:12" s="68" customFormat="1" ht="15" customHeight="1" thickBot="1">
      <c r="A11" s="162" t="s">
        <v>20</v>
      </c>
      <c r="B11" s="67"/>
      <c r="C11" s="69"/>
      <c r="D11" s="294" t="s">
        <v>357</v>
      </c>
      <c r="E11" s="158" t="s">
        <v>361</v>
      </c>
      <c r="F11" s="157"/>
      <c r="G11" s="157"/>
      <c r="H11" s="159"/>
      <c r="I11" s="134"/>
      <c r="J11" s="134"/>
      <c r="K11" s="134"/>
      <c r="L11" s="134">
        <f t="shared" si="0"/>
        <v>0</v>
      </c>
    </row>
    <row r="12" spans="1:12" s="68" customFormat="1" ht="15" customHeight="1" thickBot="1">
      <c r="A12" s="162" t="s">
        <v>21</v>
      </c>
      <c r="B12" s="67"/>
      <c r="C12" s="69"/>
      <c r="D12" s="294" t="s">
        <v>359</v>
      </c>
      <c r="E12" s="158" t="s">
        <v>362</v>
      </c>
      <c r="F12" s="157"/>
      <c r="G12" s="157"/>
      <c r="H12" s="159"/>
      <c r="I12" s="134"/>
      <c r="J12" s="134"/>
      <c r="K12" s="134"/>
      <c r="L12" s="134">
        <f t="shared" si="0"/>
        <v>0</v>
      </c>
    </row>
    <row r="13" spans="1:12" s="68" customFormat="1" ht="15" customHeight="1" thickBot="1">
      <c r="A13" s="162" t="s">
        <v>22</v>
      </c>
      <c r="B13" s="67"/>
      <c r="C13" s="69"/>
      <c r="D13" s="294" t="s">
        <v>360</v>
      </c>
      <c r="E13" s="158" t="s">
        <v>363</v>
      </c>
      <c r="F13" s="157"/>
      <c r="G13" s="157"/>
      <c r="H13" s="159"/>
      <c r="I13" s="134"/>
      <c r="J13" s="134"/>
      <c r="K13" s="134"/>
      <c r="L13" s="134">
        <f t="shared" si="0"/>
        <v>0</v>
      </c>
    </row>
    <row r="14" spans="1:12" s="68" customFormat="1" ht="15" customHeight="1" thickBot="1">
      <c r="A14" s="162" t="s">
        <v>23</v>
      </c>
      <c r="B14" s="67"/>
      <c r="C14" s="69"/>
      <c r="D14" s="293" t="s">
        <v>358</v>
      </c>
      <c r="E14" s="66" t="s">
        <v>201</v>
      </c>
      <c r="F14" s="70"/>
      <c r="G14" s="70"/>
      <c r="H14" s="140"/>
      <c r="I14" s="134"/>
      <c r="J14" s="134"/>
      <c r="K14" s="134"/>
      <c r="L14" s="134">
        <f t="shared" si="0"/>
        <v>0</v>
      </c>
    </row>
    <row r="15" spans="1:12" s="87" customFormat="1" ht="15" customHeight="1" thickBot="1">
      <c r="A15" s="162" t="s">
        <v>24</v>
      </c>
      <c r="B15" s="88"/>
      <c r="C15" s="89" t="s">
        <v>364</v>
      </c>
      <c r="D15" s="90" t="s">
        <v>83</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365</v>
      </c>
      <c r="E16" s="66" t="s">
        <v>203</v>
      </c>
      <c r="F16" s="37"/>
      <c r="G16" s="37"/>
      <c r="H16" s="142"/>
      <c r="I16" s="134"/>
      <c r="J16" s="134"/>
      <c r="K16" s="134"/>
      <c r="L16" s="134">
        <f t="shared" si="0"/>
        <v>0</v>
      </c>
    </row>
    <row r="17" spans="1:12" s="38" customFormat="1" ht="15" customHeight="1" thickBot="1">
      <c r="A17" s="162" t="s">
        <v>26</v>
      </c>
      <c r="B17" s="35"/>
      <c r="C17" s="36"/>
      <c r="D17" s="65" t="s">
        <v>366</v>
      </c>
      <c r="E17" s="66" t="s">
        <v>370</v>
      </c>
      <c r="F17" s="37"/>
      <c r="G17" s="37"/>
      <c r="H17" s="142"/>
      <c r="I17" s="134"/>
      <c r="J17" s="134"/>
      <c r="K17" s="134"/>
      <c r="L17" s="134">
        <f t="shared" si="0"/>
        <v>0</v>
      </c>
    </row>
    <row r="18" spans="1:12" s="38" customFormat="1" ht="15" customHeight="1" thickBot="1">
      <c r="A18" s="162" t="s">
        <v>27</v>
      </c>
      <c r="B18" s="35"/>
      <c r="C18" s="36"/>
      <c r="D18" s="65" t="s">
        <v>367</v>
      </c>
      <c r="E18" s="66" t="s">
        <v>371</v>
      </c>
      <c r="F18" s="37"/>
      <c r="G18" s="37"/>
      <c r="H18" s="142"/>
      <c r="I18" s="134"/>
      <c r="J18" s="134"/>
      <c r="K18" s="134"/>
      <c r="L18" s="134">
        <f t="shared" si="0"/>
        <v>0</v>
      </c>
    </row>
    <row r="19" spans="1:12" s="38" customFormat="1" ht="15" customHeight="1" thickBot="1">
      <c r="A19" s="162" t="s">
        <v>28</v>
      </c>
      <c r="B19" s="35"/>
      <c r="C19" s="36"/>
      <c r="D19" s="65" t="s">
        <v>368</v>
      </c>
      <c r="E19" s="66" t="s">
        <v>204</v>
      </c>
      <c r="F19" s="37"/>
      <c r="G19" s="37"/>
      <c r="H19" s="142"/>
      <c r="I19" s="134"/>
      <c r="J19" s="134"/>
      <c r="K19" s="134"/>
      <c r="L19" s="134">
        <f t="shared" si="0"/>
        <v>0</v>
      </c>
    </row>
    <row r="20" spans="1:12" s="38" customFormat="1" ht="15" customHeight="1" thickBot="1">
      <c r="A20" s="162" t="s">
        <v>29</v>
      </c>
      <c r="B20" s="35"/>
      <c r="C20" s="36"/>
      <c r="D20" s="65" t="s">
        <v>372</v>
      </c>
      <c r="E20" s="66" t="s">
        <v>205</v>
      </c>
      <c r="F20" s="37"/>
      <c r="G20" s="37"/>
      <c r="H20" s="142"/>
      <c r="I20" s="134"/>
      <c r="J20" s="134"/>
      <c r="K20" s="134"/>
      <c r="L20" s="134">
        <f t="shared" si="0"/>
        <v>0</v>
      </c>
    </row>
    <row r="21" spans="1:12" s="38" customFormat="1" ht="15" customHeight="1" thickBot="1">
      <c r="A21" s="162" t="s">
        <v>30</v>
      </c>
      <c r="B21" s="35"/>
      <c r="C21" s="36"/>
      <c r="D21" s="65" t="s">
        <v>373</v>
      </c>
      <c r="E21" s="66" t="s">
        <v>341</v>
      </c>
      <c r="F21" s="37"/>
      <c r="G21" s="37"/>
      <c r="H21" s="142"/>
      <c r="I21" s="134"/>
      <c r="J21" s="134"/>
      <c r="K21" s="134"/>
      <c r="L21" s="134">
        <f t="shared" si="0"/>
        <v>0</v>
      </c>
    </row>
    <row r="22" spans="1:12" s="38" customFormat="1" ht="15" customHeight="1" thickBot="1">
      <c r="A22" s="162" t="s">
        <v>31</v>
      </c>
      <c r="B22" s="35"/>
      <c r="C22" s="36"/>
      <c r="D22" s="65" t="s">
        <v>374</v>
      </c>
      <c r="E22" s="66" t="s">
        <v>206</v>
      </c>
      <c r="F22" s="37"/>
      <c r="G22" s="37"/>
      <c r="H22" s="142"/>
      <c r="I22" s="134"/>
      <c r="J22" s="134"/>
      <c r="K22" s="134"/>
      <c r="L22" s="134">
        <f t="shared" si="0"/>
        <v>0</v>
      </c>
    </row>
    <row r="23" spans="1:12" s="38" customFormat="1" ht="15" customHeight="1" thickBot="1">
      <c r="A23" s="162" t="s">
        <v>32</v>
      </c>
      <c r="B23" s="35"/>
      <c r="C23" s="36"/>
      <c r="D23" s="65" t="s">
        <v>375</v>
      </c>
      <c r="E23" s="66" t="s">
        <v>207</v>
      </c>
      <c r="F23" s="37"/>
      <c r="G23" s="37"/>
      <c r="H23" s="142"/>
      <c r="I23" s="134"/>
      <c r="J23" s="134"/>
      <c r="K23" s="134"/>
      <c r="L23" s="134">
        <f t="shared" si="0"/>
        <v>0</v>
      </c>
    </row>
    <row r="24" spans="1:12" s="38" customFormat="1" ht="15" customHeight="1" thickBot="1">
      <c r="A24" s="162" t="s">
        <v>33</v>
      </c>
      <c r="B24" s="35"/>
      <c r="C24" s="36"/>
      <c r="D24" s="65" t="s">
        <v>369</v>
      </c>
      <c r="E24" s="66" t="s">
        <v>181</v>
      </c>
      <c r="F24" s="37"/>
      <c r="G24" s="37"/>
      <c r="H24" s="142"/>
      <c r="I24" s="134"/>
      <c r="J24" s="134"/>
      <c r="K24" s="134"/>
      <c r="L24" s="134">
        <f t="shared" si="0"/>
        <v>0</v>
      </c>
    </row>
    <row r="25" spans="1:12" s="87" customFormat="1" ht="15" customHeight="1" thickBot="1">
      <c r="A25" s="162" t="s">
        <v>34</v>
      </c>
      <c r="B25" s="88"/>
      <c r="C25" s="89" t="s">
        <v>376</v>
      </c>
      <c r="D25" s="90" t="s">
        <v>82</v>
      </c>
      <c r="E25" s="91"/>
      <c r="F25" s="91"/>
      <c r="G25" s="91"/>
      <c r="H25" s="141"/>
      <c r="I25" s="92">
        <f>SUM(I26:I36)</f>
        <v>4352</v>
      </c>
      <c r="J25" s="92">
        <f>SUM(J26:J36)</f>
        <v>0</v>
      </c>
      <c r="K25" s="135">
        <f>SUM(K26:K36)</f>
        <v>0</v>
      </c>
      <c r="L25" s="150">
        <f t="shared" si="0"/>
        <v>4352</v>
      </c>
    </row>
    <row r="26" spans="1:12" s="68" customFormat="1" ht="15" customHeight="1" thickBot="1">
      <c r="A26" s="162" t="s">
        <v>35</v>
      </c>
      <c r="B26" s="67"/>
      <c r="C26" s="69"/>
      <c r="D26" s="294" t="s">
        <v>377</v>
      </c>
      <c r="E26" s="66" t="s">
        <v>208</v>
      </c>
      <c r="F26" s="66"/>
      <c r="G26" s="66"/>
      <c r="H26" s="73"/>
      <c r="I26" s="134"/>
      <c r="J26" s="134"/>
      <c r="K26" s="134"/>
      <c r="L26" s="134">
        <f t="shared" si="0"/>
        <v>0</v>
      </c>
    </row>
    <row r="27" spans="1:12" s="68" customFormat="1" ht="15" customHeight="1" thickBot="1">
      <c r="A27" s="162" t="s">
        <v>36</v>
      </c>
      <c r="B27" s="67"/>
      <c r="C27" s="69"/>
      <c r="D27" s="294" t="s">
        <v>378</v>
      </c>
      <c r="E27" s="66" t="s">
        <v>209</v>
      </c>
      <c r="F27" s="66"/>
      <c r="G27" s="66"/>
      <c r="H27" s="73"/>
      <c r="I27" s="134">
        <v>924</v>
      </c>
      <c r="J27" s="134"/>
      <c r="K27" s="134"/>
      <c r="L27" s="134">
        <f t="shared" si="0"/>
        <v>924</v>
      </c>
    </row>
    <row r="28" spans="1:12" s="68" customFormat="1" ht="15" customHeight="1" thickBot="1">
      <c r="A28" s="162" t="s">
        <v>37</v>
      </c>
      <c r="B28" s="67"/>
      <c r="C28" s="69"/>
      <c r="D28" s="294" t="s">
        <v>379</v>
      </c>
      <c r="E28" s="58" t="s">
        <v>210</v>
      </c>
      <c r="F28" s="58"/>
      <c r="G28" s="58"/>
      <c r="H28" s="73"/>
      <c r="I28" s="134"/>
      <c r="J28" s="134"/>
      <c r="K28" s="134"/>
      <c r="L28" s="134">
        <f t="shared" si="0"/>
        <v>0</v>
      </c>
    </row>
    <row r="29" spans="1:12" s="68" customFormat="1" ht="15" customHeight="1" thickBot="1">
      <c r="A29" s="162" t="s">
        <v>38</v>
      </c>
      <c r="B29" s="67"/>
      <c r="C29" s="69"/>
      <c r="D29" s="294" t="s">
        <v>380</v>
      </c>
      <c r="E29" s="58" t="s">
        <v>211</v>
      </c>
      <c r="F29" s="66"/>
      <c r="G29" s="66"/>
      <c r="H29" s="140"/>
      <c r="I29" s="134"/>
      <c r="J29" s="134"/>
      <c r="K29" s="134"/>
      <c r="L29" s="134">
        <f t="shared" si="0"/>
        <v>0</v>
      </c>
    </row>
    <row r="30" spans="1:12" s="68" customFormat="1" ht="15" customHeight="1" thickBot="1">
      <c r="A30" s="162" t="s">
        <v>39</v>
      </c>
      <c r="B30" s="67"/>
      <c r="C30" s="69"/>
      <c r="D30" s="294" t="s">
        <v>381</v>
      </c>
      <c r="E30" s="58" t="s">
        <v>212</v>
      </c>
      <c r="F30" s="66"/>
      <c r="G30" s="66"/>
      <c r="H30" s="140"/>
      <c r="I30" s="134">
        <v>2503</v>
      </c>
      <c r="J30" s="134"/>
      <c r="K30" s="134"/>
      <c r="L30" s="134">
        <f t="shared" si="0"/>
        <v>2503</v>
      </c>
    </row>
    <row r="31" spans="1:12" s="68" customFormat="1" ht="15" customHeight="1" thickBot="1">
      <c r="A31" s="162" t="s">
        <v>40</v>
      </c>
      <c r="B31" s="67"/>
      <c r="C31" s="69"/>
      <c r="D31" s="294" t="s">
        <v>382</v>
      </c>
      <c r="E31" s="58" t="s">
        <v>213</v>
      </c>
      <c r="F31" s="66"/>
      <c r="G31" s="66"/>
      <c r="H31" s="140"/>
      <c r="I31" s="134">
        <v>925</v>
      </c>
      <c r="J31" s="134"/>
      <c r="K31" s="134"/>
      <c r="L31" s="134">
        <f t="shared" si="0"/>
        <v>925</v>
      </c>
    </row>
    <row r="32" spans="1:12" s="68" customFormat="1" ht="15" customHeight="1" thickBot="1">
      <c r="A32" s="162" t="s">
        <v>41</v>
      </c>
      <c r="B32" s="67"/>
      <c r="C32" s="69"/>
      <c r="D32" s="294" t="s">
        <v>383</v>
      </c>
      <c r="E32" s="58" t="s">
        <v>214</v>
      </c>
      <c r="F32" s="66"/>
      <c r="G32" s="66"/>
      <c r="H32" s="140"/>
      <c r="I32" s="134"/>
      <c r="J32" s="134"/>
      <c r="K32" s="134"/>
      <c r="L32" s="134">
        <f t="shared" si="0"/>
        <v>0</v>
      </c>
    </row>
    <row r="33" spans="1:12" s="68" customFormat="1" ht="15" customHeight="1" thickBot="1">
      <c r="A33" s="162" t="s">
        <v>42</v>
      </c>
      <c r="B33" s="67"/>
      <c r="C33" s="69"/>
      <c r="D33" s="294" t="s">
        <v>384</v>
      </c>
      <c r="E33" s="58" t="s">
        <v>385</v>
      </c>
      <c r="F33" s="66"/>
      <c r="G33" s="66"/>
      <c r="H33" s="140"/>
      <c r="I33" s="134"/>
      <c r="J33" s="134"/>
      <c r="K33" s="134"/>
      <c r="L33" s="134">
        <f t="shared" si="0"/>
        <v>0</v>
      </c>
    </row>
    <row r="34" spans="1:12" s="68" customFormat="1" ht="15" customHeight="1" thickBot="1">
      <c r="A34" s="162" t="s">
        <v>43</v>
      </c>
      <c r="B34" s="67"/>
      <c r="C34" s="69"/>
      <c r="D34" s="294" t="s">
        <v>386</v>
      </c>
      <c r="E34" s="58" t="s">
        <v>389</v>
      </c>
      <c r="F34" s="66"/>
      <c r="G34" s="66"/>
      <c r="H34" s="140"/>
      <c r="I34" s="134"/>
      <c r="J34" s="134"/>
      <c r="K34" s="134"/>
      <c r="L34" s="134">
        <f t="shared" si="0"/>
        <v>0</v>
      </c>
    </row>
    <row r="35" spans="1:12" s="68" customFormat="1" ht="15" customHeight="1" thickBot="1">
      <c r="A35" s="162" t="s">
        <v>44</v>
      </c>
      <c r="B35" s="67"/>
      <c r="C35" s="69"/>
      <c r="D35" s="294" t="s">
        <v>387</v>
      </c>
      <c r="E35" s="58" t="s">
        <v>390</v>
      </c>
      <c r="F35" s="66"/>
      <c r="G35" s="66"/>
      <c r="H35" s="140"/>
      <c r="I35" s="134"/>
      <c r="J35" s="134"/>
      <c r="K35" s="134"/>
      <c r="L35" s="134">
        <f t="shared" si="0"/>
        <v>0</v>
      </c>
    </row>
    <row r="36" spans="1:12" s="68" customFormat="1" ht="15" customHeight="1" thickBot="1">
      <c r="A36" s="162" t="s">
        <v>45</v>
      </c>
      <c r="B36" s="67"/>
      <c r="C36" s="69"/>
      <c r="D36" s="294" t="s">
        <v>388</v>
      </c>
      <c r="E36" s="58" t="s">
        <v>215</v>
      </c>
      <c r="F36" s="66"/>
      <c r="G36" s="66"/>
      <c r="H36" s="140"/>
      <c r="I36" s="134"/>
      <c r="J36" s="134"/>
      <c r="K36" s="134"/>
      <c r="L36" s="134">
        <f t="shared" si="0"/>
        <v>0</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93" t="s">
        <v>413</v>
      </c>
      <c r="E38" s="158" t="s">
        <v>423</v>
      </c>
      <c r="F38" s="72"/>
      <c r="G38" s="59"/>
      <c r="H38" s="143"/>
      <c r="I38" s="134"/>
      <c r="J38" s="134"/>
      <c r="K38" s="134"/>
      <c r="L38" s="134">
        <f t="shared" si="0"/>
        <v>0</v>
      </c>
    </row>
    <row r="39" spans="1:12" s="57" customFormat="1" ht="15" customHeight="1" thickBot="1">
      <c r="A39" s="162" t="s">
        <v>48</v>
      </c>
      <c r="B39" s="55"/>
      <c r="C39" s="71"/>
      <c r="D39" s="293" t="s">
        <v>414</v>
      </c>
      <c r="E39" s="158" t="s">
        <v>424</v>
      </c>
      <c r="F39" s="72"/>
      <c r="G39" s="59"/>
      <c r="H39" s="143"/>
      <c r="I39" s="134"/>
      <c r="J39" s="134"/>
      <c r="K39" s="134"/>
      <c r="L39" s="134">
        <f t="shared" si="0"/>
        <v>0</v>
      </c>
    </row>
    <row r="40" spans="1:12" s="57" customFormat="1" ht="15" customHeight="1" thickBot="1">
      <c r="A40" s="162" t="s">
        <v>49</v>
      </c>
      <c r="B40" s="55"/>
      <c r="C40" s="71"/>
      <c r="D40" s="293" t="s">
        <v>415</v>
      </c>
      <c r="E40" s="158" t="s">
        <v>425</v>
      </c>
      <c r="F40" s="72"/>
      <c r="G40" s="59"/>
      <c r="H40" s="143"/>
      <c r="I40" s="134"/>
      <c r="J40" s="134"/>
      <c r="K40" s="134"/>
      <c r="L40" s="134">
        <f t="shared" si="0"/>
        <v>0</v>
      </c>
    </row>
    <row r="41" spans="1:12" s="57" customFormat="1" ht="15" customHeight="1" thickBot="1">
      <c r="A41" s="162" t="s">
        <v>50</v>
      </c>
      <c r="B41" s="55"/>
      <c r="C41" s="71"/>
      <c r="D41" s="293" t="s">
        <v>416</v>
      </c>
      <c r="E41" s="158" t="s">
        <v>218</v>
      </c>
      <c r="F41" s="72"/>
      <c r="G41" s="59"/>
      <c r="H41" s="143"/>
      <c r="I41" s="134"/>
      <c r="J41" s="134"/>
      <c r="K41" s="134"/>
      <c r="L41" s="134">
        <f t="shared" si="0"/>
        <v>0</v>
      </c>
    </row>
    <row r="42" spans="1:12" s="57" customFormat="1" ht="15" customHeight="1" thickBot="1">
      <c r="A42" s="162" t="s">
        <v>51</v>
      </c>
      <c r="B42" s="55"/>
      <c r="C42" s="71"/>
      <c r="D42" s="56" t="s">
        <v>417</v>
      </c>
      <c r="E42" s="58" t="s">
        <v>219</v>
      </c>
      <c r="F42" s="72"/>
      <c r="G42" s="59"/>
      <c r="H42" s="143"/>
      <c r="I42" s="134"/>
      <c r="J42" s="134"/>
      <c r="K42" s="134"/>
      <c r="L42" s="134">
        <f t="shared" si="0"/>
        <v>0</v>
      </c>
    </row>
    <row r="43" spans="1:12" s="87" customFormat="1" ht="15" customHeight="1" thickBot="1">
      <c r="A43" s="162" t="s">
        <v>52</v>
      </c>
      <c r="B43" s="83" t="s">
        <v>84</v>
      </c>
      <c r="C43" s="84" t="s">
        <v>401</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392</v>
      </c>
      <c r="D44" s="98" t="s">
        <v>184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93" t="s">
        <v>395</v>
      </c>
      <c r="E45" s="66" t="s">
        <v>396</v>
      </c>
      <c r="F45" s="66"/>
      <c r="G45" s="66"/>
      <c r="H45" s="140"/>
      <c r="I45" s="134"/>
      <c r="J45" s="134"/>
      <c r="K45" s="134"/>
      <c r="L45" s="134">
        <f t="shared" si="0"/>
        <v>0</v>
      </c>
    </row>
    <row r="46" spans="1:12" s="68" customFormat="1" ht="15" customHeight="1" thickBot="1">
      <c r="A46" s="162" t="s">
        <v>55</v>
      </c>
      <c r="B46" s="67"/>
      <c r="C46" s="69"/>
      <c r="D46" s="293" t="s">
        <v>398</v>
      </c>
      <c r="E46" s="158" t="s">
        <v>402</v>
      </c>
      <c r="F46" s="66"/>
      <c r="G46" s="66"/>
      <c r="H46" s="140"/>
      <c r="I46" s="134"/>
      <c r="J46" s="134"/>
      <c r="K46" s="134"/>
      <c r="L46" s="134">
        <f t="shared" si="0"/>
        <v>0</v>
      </c>
    </row>
    <row r="47" spans="1:12" s="68" customFormat="1" ht="15" customHeight="1" thickBot="1">
      <c r="A47" s="162" t="s">
        <v>56</v>
      </c>
      <c r="B47" s="67"/>
      <c r="C47" s="69"/>
      <c r="D47" s="293" t="s">
        <v>399</v>
      </c>
      <c r="E47" s="158" t="s">
        <v>403</v>
      </c>
      <c r="F47" s="66"/>
      <c r="G47" s="66"/>
      <c r="H47" s="140"/>
      <c r="I47" s="134"/>
      <c r="J47" s="134"/>
      <c r="K47" s="134"/>
      <c r="L47" s="134">
        <f t="shared" si="0"/>
        <v>0</v>
      </c>
    </row>
    <row r="48" spans="1:12" s="68" customFormat="1" ht="15" customHeight="1" thickBot="1">
      <c r="A48" s="162" t="s">
        <v>57</v>
      </c>
      <c r="B48" s="67"/>
      <c r="C48" s="69"/>
      <c r="D48" s="293" t="s">
        <v>400</v>
      </c>
      <c r="E48" s="158" t="s">
        <v>404</v>
      </c>
      <c r="F48" s="66"/>
      <c r="G48" s="66"/>
      <c r="H48" s="140"/>
      <c r="I48" s="134"/>
      <c r="J48" s="134"/>
      <c r="K48" s="134"/>
      <c r="L48" s="134">
        <f t="shared" si="0"/>
        <v>0</v>
      </c>
    </row>
    <row r="49" spans="1:12" s="68" customFormat="1" ht="15" customHeight="1" thickBot="1">
      <c r="A49" s="162" t="s">
        <v>58</v>
      </c>
      <c r="B49" s="67"/>
      <c r="C49" s="56"/>
      <c r="D49" s="293" t="s">
        <v>397</v>
      </c>
      <c r="E49" s="66" t="s">
        <v>202</v>
      </c>
      <c r="F49" s="70"/>
      <c r="G49" s="70"/>
      <c r="H49" s="140"/>
      <c r="I49" s="134"/>
      <c r="J49" s="134"/>
      <c r="K49" s="134"/>
      <c r="L49" s="134">
        <f t="shared" si="0"/>
        <v>0</v>
      </c>
    </row>
    <row r="50" spans="1:12" s="87" customFormat="1" ht="15" customHeight="1" thickBot="1">
      <c r="A50" s="162" t="s">
        <v>59</v>
      </c>
      <c r="B50" s="88"/>
      <c r="C50" s="96" t="s">
        <v>393</v>
      </c>
      <c r="D50" s="97" t="s">
        <v>85</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93" t="s">
        <v>405</v>
      </c>
      <c r="E51" s="66" t="s">
        <v>410</v>
      </c>
      <c r="F51" s="66"/>
      <c r="G51" s="66"/>
      <c r="H51" s="140"/>
      <c r="I51" s="134"/>
      <c r="J51" s="134"/>
      <c r="K51" s="134"/>
      <c r="L51" s="134">
        <f t="shared" si="0"/>
        <v>0</v>
      </c>
    </row>
    <row r="52" spans="1:12" s="68" customFormat="1" ht="15" customHeight="1" thickBot="1">
      <c r="A52" s="162" t="s">
        <v>61</v>
      </c>
      <c r="B52" s="67"/>
      <c r="C52" s="69"/>
      <c r="D52" s="293" t="s">
        <v>406</v>
      </c>
      <c r="E52" s="66" t="s">
        <v>216</v>
      </c>
      <c r="F52" s="66"/>
      <c r="G52" s="66"/>
      <c r="H52" s="140"/>
      <c r="I52" s="134"/>
      <c r="J52" s="134"/>
      <c r="K52" s="134"/>
      <c r="L52" s="134">
        <f t="shared" si="0"/>
        <v>0</v>
      </c>
    </row>
    <row r="53" spans="1:12" s="68" customFormat="1" ht="15" customHeight="1" thickBot="1">
      <c r="A53" s="162" t="s">
        <v>62</v>
      </c>
      <c r="B53" s="67"/>
      <c r="C53" s="69"/>
      <c r="D53" s="293" t="s">
        <v>407</v>
      </c>
      <c r="E53" s="66" t="s">
        <v>217</v>
      </c>
      <c r="F53" s="66"/>
      <c r="G53" s="66"/>
      <c r="H53" s="140"/>
      <c r="I53" s="134"/>
      <c r="J53" s="134"/>
      <c r="K53" s="134"/>
      <c r="L53" s="134">
        <f t="shared" si="0"/>
        <v>0</v>
      </c>
    </row>
    <row r="54" spans="1:12" s="68" customFormat="1" ht="15" customHeight="1" thickBot="1">
      <c r="A54" s="162" t="s">
        <v>63</v>
      </c>
      <c r="B54" s="67"/>
      <c r="C54" s="69"/>
      <c r="D54" s="293" t="s">
        <v>408</v>
      </c>
      <c r="E54" s="66" t="s">
        <v>411</v>
      </c>
      <c r="F54" s="66"/>
      <c r="G54" s="66"/>
      <c r="H54" s="140"/>
      <c r="I54" s="134"/>
      <c r="J54" s="134"/>
      <c r="K54" s="134"/>
      <c r="L54" s="134">
        <f t="shared" si="0"/>
        <v>0</v>
      </c>
    </row>
    <row r="55" spans="1:12" s="68" customFormat="1" ht="15" customHeight="1" thickBot="1">
      <c r="A55" s="162" t="s">
        <v>64</v>
      </c>
      <c r="B55" s="67"/>
      <c r="C55" s="69"/>
      <c r="D55" s="293" t="s">
        <v>409</v>
      </c>
      <c r="E55" s="66" t="s">
        <v>412</v>
      </c>
      <c r="F55" s="58"/>
      <c r="G55" s="58"/>
      <c r="H55" s="73"/>
      <c r="I55" s="134"/>
      <c r="J55" s="134"/>
      <c r="K55" s="134"/>
      <c r="L55" s="134">
        <f t="shared" si="0"/>
        <v>0</v>
      </c>
    </row>
    <row r="56" spans="1:12" s="87" customFormat="1" ht="15" customHeight="1" thickBot="1">
      <c r="A56" s="162" t="s">
        <v>65</v>
      </c>
      <c r="B56" s="88"/>
      <c r="C56" s="96" t="s">
        <v>394</v>
      </c>
      <c r="D56" s="93" t="s">
        <v>185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93" t="s">
        <v>418</v>
      </c>
      <c r="E57" s="158" t="s">
        <v>426</v>
      </c>
      <c r="F57" s="94"/>
      <c r="G57" s="94"/>
      <c r="H57" s="139"/>
      <c r="I57" s="133"/>
      <c r="J57" s="133"/>
      <c r="K57" s="133"/>
      <c r="L57" s="149">
        <f t="shared" si="0"/>
        <v>0</v>
      </c>
    </row>
    <row r="58" spans="1:12" s="87" customFormat="1" ht="15" customHeight="1" thickBot="1">
      <c r="A58" s="162" t="s">
        <v>67</v>
      </c>
      <c r="B58" s="88"/>
      <c r="C58" s="96"/>
      <c r="D58" s="293" t="s">
        <v>419</v>
      </c>
      <c r="E58" s="158" t="s">
        <v>427</v>
      </c>
      <c r="F58" s="94"/>
      <c r="G58" s="94"/>
      <c r="H58" s="139"/>
      <c r="I58" s="133"/>
      <c r="J58" s="133"/>
      <c r="K58" s="133"/>
      <c r="L58" s="149">
        <f t="shared" si="0"/>
        <v>0</v>
      </c>
    </row>
    <row r="59" spans="1:12" s="87" customFormat="1" ht="15" customHeight="1" thickBot="1">
      <c r="A59" s="162" t="s">
        <v>69</v>
      </c>
      <c r="B59" s="88"/>
      <c r="C59" s="96"/>
      <c r="D59" s="293" t="s">
        <v>420</v>
      </c>
      <c r="E59" s="158" t="s">
        <v>428</v>
      </c>
      <c r="F59" s="94"/>
      <c r="G59" s="94"/>
      <c r="H59" s="139"/>
      <c r="I59" s="133"/>
      <c r="J59" s="133"/>
      <c r="K59" s="133"/>
      <c r="L59" s="149">
        <f t="shared" si="0"/>
        <v>0</v>
      </c>
    </row>
    <row r="60" spans="1:12" s="87" customFormat="1" ht="15" customHeight="1" thickBot="1">
      <c r="A60" s="162" t="s">
        <v>70</v>
      </c>
      <c r="B60" s="88"/>
      <c r="C60" s="96"/>
      <c r="D60" s="293" t="s">
        <v>421</v>
      </c>
      <c r="E60" s="158" t="s">
        <v>306</v>
      </c>
      <c r="F60" s="94"/>
      <c r="G60" s="94"/>
      <c r="H60" s="139"/>
      <c r="I60" s="133"/>
      <c r="J60" s="133"/>
      <c r="K60" s="133"/>
      <c r="L60" s="149">
        <f t="shared" si="0"/>
        <v>0</v>
      </c>
    </row>
    <row r="61" spans="1:12" s="68" customFormat="1" ht="15" customHeight="1" thickBot="1">
      <c r="A61" s="162" t="s">
        <v>126</v>
      </c>
      <c r="B61" s="67"/>
      <c r="C61" s="69"/>
      <c r="D61" s="56" t="s">
        <v>422</v>
      </c>
      <c r="E61" s="58" t="s">
        <v>429</v>
      </c>
      <c r="F61" s="58"/>
      <c r="G61" s="58"/>
      <c r="H61" s="73"/>
      <c r="I61" s="136"/>
      <c r="J61" s="136"/>
      <c r="K61" s="136"/>
      <c r="L61" s="136">
        <f t="shared" si="0"/>
        <v>0</v>
      </c>
    </row>
    <row r="62" spans="1:12" s="87" customFormat="1" ht="30" customHeight="1" thickBot="1">
      <c r="A62" s="162" t="s">
        <v>127</v>
      </c>
      <c r="B62" s="479" t="s">
        <v>239</v>
      </c>
      <c r="C62" s="480"/>
      <c r="D62" s="480"/>
      <c r="E62" s="480"/>
      <c r="F62" s="480"/>
      <c r="G62" s="480"/>
      <c r="H62" s="480"/>
      <c r="I62" s="100">
        <f>SUM(I7,I43)</f>
        <v>4352</v>
      </c>
      <c r="J62" s="100">
        <f>SUM(J7,J43)</f>
        <v>0</v>
      </c>
      <c r="K62" s="137">
        <f>SUM(K7,K43)</f>
        <v>0</v>
      </c>
      <c r="L62" s="151">
        <f t="shared" si="0"/>
        <v>4352</v>
      </c>
    </row>
    <row r="63" spans="1:12" s="102" customFormat="1" ht="15" customHeight="1" thickBot="1">
      <c r="A63" s="162" t="s">
        <v>128</v>
      </c>
      <c r="B63" s="83" t="s">
        <v>86</v>
      </c>
      <c r="C63" s="492" t="s">
        <v>430</v>
      </c>
      <c r="D63" s="492"/>
      <c r="E63" s="492"/>
      <c r="F63" s="492"/>
      <c r="G63" s="492"/>
      <c r="H63" s="493"/>
      <c r="I63" s="86">
        <f>SUM(I64,I69,I70)</f>
        <v>175421</v>
      </c>
      <c r="J63" s="86">
        <f>SUM(J64,J69,J70)</f>
        <v>0</v>
      </c>
      <c r="K63" s="132">
        <f>SUM(K64,K69,K70)</f>
        <v>0</v>
      </c>
      <c r="L63" s="148">
        <f t="shared" si="0"/>
        <v>175421</v>
      </c>
    </row>
    <row r="64" spans="1:12" s="102" customFormat="1" ht="15" customHeight="1" thickBot="1">
      <c r="A64" s="162" t="s">
        <v>129</v>
      </c>
      <c r="B64" s="101"/>
      <c r="C64" s="89" t="s">
        <v>431</v>
      </c>
      <c r="D64" s="90" t="s">
        <v>432</v>
      </c>
      <c r="E64" s="90"/>
      <c r="F64" s="90"/>
      <c r="G64" s="90"/>
      <c r="H64" s="145"/>
      <c r="I64" s="92">
        <f>SUM(I65:I68)</f>
        <v>175421</v>
      </c>
      <c r="J64" s="92">
        <f>SUM(J65:J68)</f>
        <v>0</v>
      </c>
      <c r="K64" s="92">
        <f>SUM(K65:K68)</f>
        <v>0</v>
      </c>
      <c r="L64" s="150">
        <f t="shared" si="0"/>
        <v>175421</v>
      </c>
    </row>
    <row r="65" spans="1:12" s="68" customFormat="1" ht="15" customHeight="1" thickBot="1">
      <c r="A65" s="162" t="s">
        <v>130</v>
      </c>
      <c r="B65" s="67"/>
      <c r="C65" s="56"/>
      <c r="D65" s="294" t="s">
        <v>433</v>
      </c>
      <c r="E65" s="66" t="s">
        <v>443</v>
      </c>
      <c r="F65" s="66"/>
      <c r="G65" s="66"/>
      <c r="H65" s="140"/>
      <c r="I65" s="134"/>
      <c r="J65" s="134"/>
      <c r="K65" s="134"/>
      <c r="L65" s="134">
        <f t="shared" si="0"/>
        <v>0</v>
      </c>
    </row>
    <row r="66" spans="1:12" s="68" customFormat="1" ht="15" customHeight="1" thickBot="1">
      <c r="A66" s="162" t="s">
        <v>131</v>
      </c>
      <c r="B66" s="67"/>
      <c r="C66" s="56"/>
      <c r="D66" s="294" t="s">
        <v>434</v>
      </c>
      <c r="E66" s="66" t="s">
        <v>187</v>
      </c>
      <c r="F66" s="66"/>
      <c r="G66" s="66"/>
      <c r="H66" s="140"/>
      <c r="I66" s="134">
        <v>3000</v>
      </c>
      <c r="J66" s="134"/>
      <c r="K66" s="134"/>
      <c r="L66" s="134">
        <f t="shared" si="0"/>
        <v>3000</v>
      </c>
    </row>
    <row r="67" spans="1:12" s="68" customFormat="1" ht="15" customHeight="1" thickBot="1">
      <c r="A67" s="162" t="s">
        <v>132</v>
      </c>
      <c r="B67" s="67"/>
      <c r="C67" s="56"/>
      <c r="D67" s="294" t="s">
        <v>435</v>
      </c>
      <c r="E67" s="66" t="s">
        <v>345</v>
      </c>
      <c r="F67" s="66"/>
      <c r="G67" s="66"/>
      <c r="H67" s="140"/>
      <c r="I67" s="134"/>
      <c r="J67" s="134"/>
      <c r="K67" s="134"/>
      <c r="L67" s="134">
        <f t="shared" si="0"/>
        <v>0</v>
      </c>
    </row>
    <row r="68" spans="1:12" s="68" customFormat="1" ht="15" customHeight="1" thickBot="1">
      <c r="A68" s="277" t="s">
        <v>133</v>
      </c>
      <c r="B68" s="278"/>
      <c r="C68" s="279"/>
      <c r="D68" s="295" t="s">
        <v>436</v>
      </c>
      <c r="E68" s="280" t="s">
        <v>444</v>
      </c>
      <c r="F68" s="280"/>
      <c r="G68" s="280"/>
      <c r="H68" s="281"/>
      <c r="I68" s="282">
        <f>L104-I62-I66</f>
        <v>172421</v>
      </c>
      <c r="J68" s="282">
        <f>J104-J62-J66</f>
        <v>0</v>
      </c>
      <c r="K68" s="282">
        <f>K104-K62-K66</f>
        <v>0</v>
      </c>
      <c r="L68" s="282">
        <f t="shared" si="0"/>
        <v>172421</v>
      </c>
    </row>
    <row r="69" spans="1:12" s="87" customFormat="1" ht="15" customHeight="1" thickBot="1">
      <c r="A69" s="162" t="s">
        <v>134</v>
      </c>
      <c r="B69" s="88"/>
      <c r="C69" s="89" t="s">
        <v>438</v>
      </c>
      <c r="D69" s="90" t="s">
        <v>437</v>
      </c>
      <c r="E69" s="90"/>
      <c r="F69" s="90"/>
      <c r="G69" s="90"/>
      <c r="H69" s="139"/>
      <c r="I69" s="92"/>
      <c r="J69" s="92"/>
      <c r="K69" s="135"/>
      <c r="L69" s="150">
        <f t="shared" si="0"/>
        <v>0</v>
      </c>
    </row>
    <row r="70" spans="1:12" s="266" customFormat="1" ht="15" customHeight="1" thickBot="1">
      <c r="A70" s="162" t="s">
        <v>135</v>
      </c>
      <c r="B70" s="260"/>
      <c r="C70" s="261" t="s">
        <v>439</v>
      </c>
      <c r="D70" s="271" t="s">
        <v>441</v>
      </c>
      <c r="E70" s="272"/>
      <c r="F70" s="272"/>
      <c r="G70" s="272"/>
      <c r="H70" s="273"/>
      <c r="I70" s="274"/>
      <c r="J70" s="274"/>
      <c r="K70" s="274"/>
      <c r="L70" s="275">
        <f t="shared" si="0"/>
        <v>0</v>
      </c>
    </row>
    <row r="71" spans="1:12" s="266" customFormat="1" ht="15" customHeight="1" thickBot="1">
      <c r="A71" s="162" t="s">
        <v>136</v>
      </c>
      <c r="B71" s="260"/>
      <c r="C71" s="261" t="s">
        <v>440</v>
      </c>
      <c r="D71" s="262" t="s">
        <v>442</v>
      </c>
      <c r="E71" s="263"/>
      <c r="F71" s="263"/>
      <c r="G71" s="263"/>
      <c r="H71" s="265"/>
      <c r="I71" s="264"/>
      <c r="J71" s="264"/>
      <c r="K71" s="264"/>
      <c r="L71" s="276">
        <f t="shared" si="0"/>
        <v>0</v>
      </c>
    </row>
    <row r="72" spans="1:12" s="87" customFormat="1" ht="30" customHeight="1" thickBot="1">
      <c r="A72" s="162" t="s">
        <v>137</v>
      </c>
      <c r="B72" s="474" t="s">
        <v>482</v>
      </c>
      <c r="C72" s="475"/>
      <c r="D72" s="475"/>
      <c r="E72" s="475"/>
      <c r="F72" s="475"/>
      <c r="G72" s="475"/>
      <c r="H72" s="475"/>
      <c r="I72" s="100">
        <f>SUM(I62,I63)</f>
        <v>179773</v>
      </c>
      <c r="J72" s="100">
        <f>SUM(J62,J63)</f>
        <v>0</v>
      </c>
      <c r="K72" s="100">
        <f>SUM(K62,K63)</f>
        <v>0</v>
      </c>
      <c r="L72" s="100">
        <f>SUM(I72:K72)</f>
        <v>179773</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238</v>
      </c>
    </row>
    <row r="75" spans="1:12" s="107" customFormat="1" ht="16.5" thickBot="1">
      <c r="A75" s="162" t="s">
        <v>140</v>
      </c>
      <c r="B75" s="104" t="s">
        <v>81</v>
      </c>
      <c r="C75" s="105" t="s">
        <v>445</v>
      </c>
      <c r="D75" s="105"/>
      <c r="E75" s="105"/>
      <c r="F75" s="105"/>
      <c r="G75" s="105"/>
      <c r="H75" s="105"/>
      <c r="I75" s="106">
        <f>SUM(I76:I80)</f>
        <v>179773</v>
      </c>
      <c r="J75" s="106">
        <f>SUM(J76:J80)</f>
        <v>0</v>
      </c>
      <c r="K75" s="106">
        <f>SUM(K76:K80)</f>
        <v>0</v>
      </c>
      <c r="L75" s="153">
        <f>SUM(I75:K75)</f>
        <v>179773</v>
      </c>
    </row>
    <row r="76" spans="1:12" s="107" customFormat="1" ht="16.5" thickBot="1">
      <c r="A76" s="162" t="s">
        <v>141</v>
      </c>
      <c r="B76" s="108"/>
      <c r="C76" s="109" t="s">
        <v>446</v>
      </c>
      <c r="D76" s="110" t="s">
        <v>87</v>
      </c>
      <c r="E76" s="110"/>
      <c r="F76" s="110"/>
      <c r="G76" s="110"/>
      <c r="H76" s="111"/>
      <c r="I76" s="112">
        <v>132229</v>
      </c>
      <c r="J76" s="112"/>
      <c r="K76" s="112"/>
      <c r="L76" s="154">
        <f aca="true" t="shared" si="1" ref="L76:L104">SUM(I76:K76)</f>
        <v>132229</v>
      </c>
    </row>
    <row r="77" spans="1:12" s="107" customFormat="1" ht="16.5" thickBot="1">
      <c r="A77" s="162" t="s">
        <v>142</v>
      </c>
      <c r="B77" s="108"/>
      <c r="C77" s="109" t="s">
        <v>447</v>
      </c>
      <c r="D77" s="113" t="s">
        <v>188</v>
      </c>
      <c r="E77" s="114"/>
      <c r="F77" s="113"/>
      <c r="G77" s="113"/>
      <c r="H77" s="115"/>
      <c r="I77" s="116">
        <v>23796</v>
      </c>
      <c r="J77" s="116"/>
      <c r="K77" s="116"/>
      <c r="L77" s="40">
        <f t="shared" si="1"/>
        <v>23796</v>
      </c>
    </row>
    <row r="78" spans="1:12" s="107" customFormat="1" ht="16.5" thickBot="1">
      <c r="A78" s="162" t="s">
        <v>143</v>
      </c>
      <c r="B78" s="108"/>
      <c r="C78" s="109" t="s">
        <v>447</v>
      </c>
      <c r="D78" s="113" t="s">
        <v>189</v>
      </c>
      <c r="E78" s="114"/>
      <c r="F78" s="113"/>
      <c r="G78" s="113"/>
      <c r="H78" s="115"/>
      <c r="I78" s="116">
        <f>22878+Javaslat!N227</f>
        <v>23748</v>
      </c>
      <c r="J78" s="116"/>
      <c r="K78" s="116"/>
      <c r="L78" s="40">
        <f t="shared" si="1"/>
        <v>23748</v>
      </c>
    </row>
    <row r="79" spans="1:12" s="107" customFormat="1" ht="16.5" thickBot="1">
      <c r="A79" s="162" t="s">
        <v>144</v>
      </c>
      <c r="B79" s="108"/>
      <c r="C79" s="109" t="s">
        <v>448</v>
      </c>
      <c r="D79" s="117" t="s">
        <v>198</v>
      </c>
      <c r="E79" s="118"/>
      <c r="F79" s="118"/>
      <c r="G79" s="117"/>
      <c r="H79" s="119"/>
      <c r="I79" s="128"/>
      <c r="J79" s="128"/>
      <c r="K79" s="128"/>
      <c r="L79" s="41">
        <f t="shared" si="1"/>
        <v>0</v>
      </c>
    </row>
    <row r="80" spans="1:12" s="107" customFormat="1" ht="16.5" thickBot="1">
      <c r="A80" s="162" t="s">
        <v>145</v>
      </c>
      <c r="B80" s="108"/>
      <c r="C80" s="109" t="s">
        <v>449</v>
      </c>
      <c r="D80" s="113" t="s">
        <v>190</v>
      </c>
      <c r="E80" s="114"/>
      <c r="F80" s="113"/>
      <c r="G80" s="113"/>
      <c r="H80" s="115"/>
      <c r="I80" s="116">
        <f>SUM(I81:I86)</f>
        <v>0</v>
      </c>
      <c r="J80" s="116">
        <f>SUM(J81:J86)</f>
        <v>0</v>
      </c>
      <c r="K80" s="116">
        <f>SUM(K81:K86)</f>
        <v>0</v>
      </c>
      <c r="L80" s="40">
        <f t="shared" si="1"/>
        <v>0</v>
      </c>
    </row>
    <row r="81" spans="1:12" s="161" customFormat="1" ht="15" thickBot="1">
      <c r="A81" s="162" t="s">
        <v>146</v>
      </c>
      <c r="B81" s="75"/>
      <c r="C81" s="76"/>
      <c r="D81" s="77" t="s">
        <v>450</v>
      </c>
      <c r="E81" s="78" t="s">
        <v>232</v>
      </c>
      <c r="F81" s="78"/>
      <c r="G81" s="78"/>
      <c r="H81" s="79"/>
      <c r="I81" s="61"/>
      <c r="J81" s="61"/>
      <c r="K81" s="61"/>
      <c r="L81" s="61">
        <f t="shared" si="1"/>
        <v>0</v>
      </c>
    </row>
    <row r="82" spans="1:12" s="161" customFormat="1" ht="15" thickBot="1">
      <c r="A82" s="162" t="s">
        <v>147</v>
      </c>
      <c r="B82" s="75"/>
      <c r="C82" s="76"/>
      <c r="D82" s="77" t="s">
        <v>451</v>
      </c>
      <c r="E82" s="78" t="s">
        <v>221</v>
      </c>
      <c r="F82" s="78"/>
      <c r="G82" s="78"/>
      <c r="H82" s="79"/>
      <c r="I82" s="61"/>
      <c r="J82" s="61"/>
      <c r="K82" s="61"/>
      <c r="L82" s="61">
        <f t="shared" si="1"/>
        <v>0</v>
      </c>
    </row>
    <row r="83" spans="1:12" s="161" customFormat="1" ht="15" thickBot="1">
      <c r="A83" s="162" t="s">
        <v>148</v>
      </c>
      <c r="B83" s="75"/>
      <c r="C83" s="76"/>
      <c r="D83" s="77" t="s">
        <v>452</v>
      </c>
      <c r="E83" s="78" t="s">
        <v>220</v>
      </c>
      <c r="F83" s="43"/>
      <c r="G83" s="78"/>
      <c r="H83" s="79"/>
      <c r="I83" s="61"/>
      <c r="J83" s="61"/>
      <c r="K83" s="61"/>
      <c r="L83" s="61">
        <f t="shared" si="1"/>
        <v>0</v>
      </c>
    </row>
    <row r="84" spans="1:12" s="161" customFormat="1" ht="15" thickBot="1">
      <c r="A84" s="162" t="s">
        <v>149</v>
      </c>
      <c r="B84" s="75"/>
      <c r="C84" s="76"/>
      <c r="D84" s="77" t="s">
        <v>453</v>
      </c>
      <c r="E84" s="80" t="s">
        <v>223</v>
      </c>
      <c r="F84" s="60"/>
      <c r="G84" s="80"/>
      <c r="H84" s="81"/>
      <c r="I84" s="62"/>
      <c r="J84" s="62"/>
      <c r="K84" s="62"/>
      <c r="L84" s="62">
        <f t="shared" si="1"/>
        <v>0</v>
      </c>
    </row>
    <row r="85" spans="1:12" s="161" customFormat="1" ht="15" thickBot="1">
      <c r="A85" s="162" t="s">
        <v>150</v>
      </c>
      <c r="B85" s="75"/>
      <c r="C85" s="76"/>
      <c r="D85" s="77" t="s">
        <v>454</v>
      </c>
      <c r="E85" s="78" t="s">
        <v>222</v>
      </c>
      <c r="F85" s="43"/>
      <c r="G85" s="78"/>
      <c r="H85" s="79"/>
      <c r="I85" s="61"/>
      <c r="J85" s="61"/>
      <c r="K85" s="61"/>
      <c r="L85" s="61">
        <f t="shared" si="1"/>
        <v>0</v>
      </c>
    </row>
    <row r="86" spans="1:12" s="161" customFormat="1" ht="15" thickBot="1">
      <c r="A86" s="162" t="s">
        <v>151</v>
      </c>
      <c r="B86" s="75"/>
      <c r="C86" s="76"/>
      <c r="D86" s="77" t="s">
        <v>455</v>
      </c>
      <c r="E86" s="78" t="s">
        <v>88</v>
      </c>
      <c r="F86" s="43"/>
      <c r="G86" s="78"/>
      <c r="H86" s="79"/>
      <c r="I86" s="61"/>
      <c r="J86" s="61"/>
      <c r="K86" s="61"/>
      <c r="L86" s="61">
        <f t="shared" si="1"/>
        <v>0</v>
      </c>
    </row>
    <row r="87" spans="1:12" s="107" customFormat="1" ht="16.5" thickBot="1">
      <c r="A87" s="162" t="s">
        <v>152</v>
      </c>
      <c r="B87" s="104" t="s">
        <v>84</v>
      </c>
      <c r="C87" s="105" t="s">
        <v>457</v>
      </c>
      <c r="D87" s="120"/>
      <c r="E87" s="120"/>
      <c r="F87" s="105"/>
      <c r="G87" s="105"/>
      <c r="H87" s="105"/>
      <c r="I87" s="106">
        <f>SUM(I88:I90)</f>
        <v>0</v>
      </c>
      <c r="J87" s="106">
        <f>SUM(J88:J90)</f>
        <v>0</v>
      </c>
      <c r="K87" s="106">
        <f>SUM(K88:K90)</f>
        <v>0</v>
      </c>
      <c r="L87" s="153">
        <f t="shared" si="1"/>
        <v>0</v>
      </c>
    </row>
    <row r="88" spans="1:12" s="107" customFormat="1" ht="16.5" thickBot="1">
      <c r="A88" s="162" t="s">
        <v>153</v>
      </c>
      <c r="B88" s="108"/>
      <c r="C88" s="109" t="s">
        <v>458</v>
      </c>
      <c r="D88" s="110" t="s">
        <v>171</v>
      </c>
      <c r="E88" s="110"/>
      <c r="F88" s="110"/>
      <c r="G88" s="110"/>
      <c r="H88" s="111"/>
      <c r="I88" s="112"/>
      <c r="J88" s="112"/>
      <c r="K88" s="112"/>
      <c r="L88" s="154">
        <f t="shared" si="1"/>
        <v>0</v>
      </c>
    </row>
    <row r="89" spans="1:12" s="107" customFormat="1" ht="16.5" thickBot="1">
      <c r="A89" s="162" t="s">
        <v>154</v>
      </c>
      <c r="B89" s="108"/>
      <c r="C89" s="109" t="s">
        <v>459</v>
      </c>
      <c r="D89" s="113" t="s">
        <v>96</v>
      </c>
      <c r="E89" s="113"/>
      <c r="F89" s="113"/>
      <c r="G89" s="113"/>
      <c r="H89" s="115"/>
      <c r="I89" s="116"/>
      <c r="J89" s="116"/>
      <c r="K89" s="116"/>
      <c r="L89" s="40">
        <f t="shared" si="1"/>
        <v>0</v>
      </c>
    </row>
    <row r="90" spans="1:12" s="107" customFormat="1" ht="16.5" thickBot="1">
      <c r="A90" s="162" t="s">
        <v>155</v>
      </c>
      <c r="B90" s="108"/>
      <c r="C90" s="109" t="s">
        <v>460</v>
      </c>
      <c r="D90" s="113" t="s">
        <v>191</v>
      </c>
      <c r="E90" s="114"/>
      <c r="F90" s="113"/>
      <c r="G90" s="113"/>
      <c r="H90" s="115"/>
      <c r="I90" s="116">
        <f>SUM(I91:I94)</f>
        <v>0</v>
      </c>
      <c r="J90" s="116">
        <f>SUM(J91:J94)</f>
        <v>0</v>
      </c>
      <c r="K90" s="116">
        <f>SUM(K91:K94)</f>
        <v>0</v>
      </c>
      <c r="L90" s="40">
        <f t="shared" si="1"/>
        <v>0</v>
      </c>
    </row>
    <row r="91" spans="1:12" s="161" customFormat="1" ht="15" thickBot="1">
      <c r="A91" s="162" t="s">
        <v>156</v>
      </c>
      <c r="B91" s="75"/>
      <c r="C91" s="82"/>
      <c r="D91" s="77" t="s">
        <v>461</v>
      </c>
      <c r="E91" s="78" t="s">
        <v>224</v>
      </c>
      <c r="F91" s="78"/>
      <c r="G91" s="78"/>
      <c r="H91" s="79"/>
      <c r="I91" s="61"/>
      <c r="J91" s="61"/>
      <c r="K91" s="61"/>
      <c r="L91" s="61">
        <f t="shared" si="1"/>
        <v>0</v>
      </c>
    </row>
    <row r="92" spans="1:12" s="161" customFormat="1" ht="15" thickBot="1">
      <c r="A92" s="162" t="s">
        <v>157</v>
      </c>
      <c r="B92" s="75"/>
      <c r="C92" s="82"/>
      <c r="D92" s="77" t="s">
        <v>462</v>
      </c>
      <c r="E92" s="78" t="s">
        <v>192</v>
      </c>
      <c r="F92" s="78"/>
      <c r="G92" s="78"/>
      <c r="H92" s="79"/>
      <c r="I92" s="61"/>
      <c r="J92" s="61"/>
      <c r="K92" s="61"/>
      <c r="L92" s="61">
        <f t="shared" si="1"/>
        <v>0</v>
      </c>
    </row>
    <row r="93" spans="1:12" s="161" customFormat="1" ht="15" thickBot="1">
      <c r="A93" s="162" t="s">
        <v>158</v>
      </c>
      <c r="B93" s="75"/>
      <c r="C93" s="82"/>
      <c r="D93" s="77" t="s">
        <v>463</v>
      </c>
      <c r="E93" s="78" t="s">
        <v>225</v>
      </c>
      <c r="F93" s="43"/>
      <c r="G93" s="78"/>
      <c r="H93" s="79"/>
      <c r="I93" s="61"/>
      <c r="J93" s="61"/>
      <c r="K93" s="61"/>
      <c r="L93" s="61">
        <f t="shared" si="1"/>
        <v>0</v>
      </c>
    </row>
    <row r="94" spans="1:12" s="161" customFormat="1" ht="15" thickBot="1">
      <c r="A94" s="162" t="s">
        <v>159</v>
      </c>
      <c r="B94" s="75"/>
      <c r="C94" s="82"/>
      <c r="D94" s="77" t="s">
        <v>456</v>
      </c>
      <c r="E94" s="78" t="s">
        <v>193</v>
      </c>
      <c r="F94" s="43"/>
      <c r="G94" s="78"/>
      <c r="H94" s="79"/>
      <c r="I94" s="62"/>
      <c r="J94" s="62"/>
      <c r="K94" s="62"/>
      <c r="L94" s="62">
        <f t="shared" si="1"/>
        <v>0</v>
      </c>
    </row>
    <row r="95" spans="1:12" s="103" customFormat="1" ht="30" customHeight="1" thickBot="1">
      <c r="A95" s="162" t="s">
        <v>160</v>
      </c>
      <c r="B95" s="479" t="s">
        <v>240</v>
      </c>
      <c r="C95" s="480"/>
      <c r="D95" s="480"/>
      <c r="E95" s="480"/>
      <c r="F95" s="480"/>
      <c r="G95" s="480"/>
      <c r="H95" s="481"/>
      <c r="I95" s="100">
        <f>SUM(I75,I87)</f>
        <v>179773</v>
      </c>
      <c r="J95" s="100">
        <f>SUM(J75,J87)</f>
        <v>0</v>
      </c>
      <c r="K95" s="100">
        <f>SUM(K75,K87)</f>
        <v>0</v>
      </c>
      <c r="L95" s="152">
        <f t="shared" si="1"/>
        <v>179773</v>
      </c>
    </row>
    <row r="96" spans="1:12" s="107" customFormat="1" ht="16.5" thickBot="1">
      <c r="A96" s="162" t="s">
        <v>161</v>
      </c>
      <c r="B96" s="104" t="s">
        <v>86</v>
      </c>
      <c r="C96" s="105" t="s">
        <v>464</v>
      </c>
      <c r="D96" s="105"/>
      <c r="E96" s="105"/>
      <c r="F96" s="105"/>
      <c r="G96" s="105"/>
      <c r="H96" s="105"/>
      <c r="I96" s="106">
        <f>SUM(I97:I103)</f>
        <v>0</v>
      </c>
      <c r="J96" s="106">
        <f>SUM(J97:J103)</f>
        <v>0</v>
      </c>
      <c r="K96" s="106">
        <f>SUM(K97:K103)</f>
        <v>0</v>
      </c>
      <c r="L96" s="153">
        <f t="shared" si="1"/>
        <v>0</v>
      </c>
    </row>
    <row r="97" spans="1:12" s="107" customFormat="1" ht="16.5" thickBot="1">
      <c r="A97" s="162" t="s">
        <v>162</v>
      </c>
      <c r="B97" s="108"/>
      <c r="C97" s="123" t="s">
        <v>465</v>
      </c>
      <c r="D97" s="124" t="s">
        <v>469</v>
      </c>
      <c r="E97" s="124"/>
      <c r="F97" s="124"/>
      <c r="G97" s="124"/>
      <c r="H97" s="125"/>
      <c r="I97" s="129"/>
      <c r="J97" s="129"/>
      <c r="K97" s="129"/>
      <c r="L97" s="155">
        <f t="shared" si="1"/>
        <v>0</v>
      </c>
    </row>
    <row r="98" spans="1:12" s="68" customFormat="1" ht="15" customHeight="1" thickBot="1">
      <c r="A98" s="162" t="s">
        <v>163</v>
      </c>
      <c r="B98" s="67"/>
      <c r="C98" s="56"/>
      <c r="D98" s="294" t="s">
        <v>473</v>
      </c>
      <c r="E98" s="66" t="s">
        <v>476</v>
      </c>
      <c r="F98" s="66"/>
      <c r="G98" s="66"/>
      <c r="H98" s="140"/>
      <c r="I98" s="134"/>
      <c r="J98" s="134"/>
      <c r="K98" s="134"/>
      <c r="L98" s="134">
        <f t="shared" si="1"/>
        <v>0</v>
      </c>
    </row>
    <row r="99" spans="1:12" s="68" customFormat="1" ht="15" customHeight="1" thickBot="1">
      <c r="A99" s="162" t="s">
        <v>164</v>
      </c>
      <c r="B99" s="67"/>
      <c r="C99" s="56"/>
      <c r="D99" s="294" t="s">
        <v>474</v>
      </c>
      <c r="E99" s="66" t="s">
        <v>295</v>
      </c>
      <c r="F99" s="66"/>
      <c r="G99" s="66"/>
      <c r="H99" s="140"/>
      <c r="I99" s="134"/>
      <c r="J99" s="134"/>
      <c r="K99" s="134"/>
      <c r="L99" s="134">
        <f t="shared" si="1"/>
        <v>0</v>
      </c>
    </row>
    <row r="100" spans="1:12" s="68" customFormat="1" ht="15" customHeight="1" thickBot="1">
      <c r="A100" s="162" t="s">
        <v>165</v>
      </c>
      <c r="B100" s="278"/>
      <c r="C100" s="279"/>
      <c r="D100" s="285" t="s">
        <v>475</v>
      </c>
      <c r="E100" s="280" t="s">
        <v>477</v>
      </c>
      <c r="F100" s="280"/>
      <c r="G100" s="280"/>
      <c r="H100" s="281"/>
      <c r="I100" s="282"/>
      <c r="J100" s="282"/>
      <c r="K100" s="282"/>
      <c r="L100" s="282">
        <f t="shared" si="1"/>
        <v>0</v>
      </c>
    </row>
    <row r="101" spans="1:12" s="107" customFormat="1" ht="16.5" thickBot="1">
      <c r="A101" s="162" t="s">
        <v>166</v>
      </c>
      <c r="B101" s="108"/>
      <c r="C101" s="123" t="s">
        <v>466</v>
      </c>
      <c r="D101" s="113" t="s">
        <v>470</v>
      </c>
      <c r="E101" s="113"/>
      <c r="F101" s="113"/>
      <c r="G101" s="113"/>
      <c r="H101" s="115"/>
      <c r="I101" s="116"/>
      <c r="J101" s="116"/>
      <c r="K101" s="116"/>
      <c r="L101" s="40">
        <f t="shared" si="1"/>
        <v>0</v>
      </c>
    </row>
    <row r="102" spans="1:12" s="107" customFormat="1" ht="16.5" thickBot="1">
      <c r="A102" s="162" t="s">
        <v>167</v>
      </c>
      <c r="B102" s="108"/>
      <c r="C102" s="123" t="s">
        <v>467</v>
      </c>
      <c r="D102" s="113" t="s">
        <v>471</v>
      </c>
      <c r="E102" s="113"/>
      <c r="F102" s="113"/>
      <c r="G102" s="113"/>
      <c r="H102" s="115"/>
      <c r="I102" s="291"/>
      <c r="J102" s="291"/>
      <c r="K102" s="291"/>
      <c r="L102" s="292">
        <f t="shared" si="1"/>
        <v>0</v>
      </c>
    </row>
    <row r="103" spans="1:12" s="87" customFormat="1" ht="15" customHeight="1" thickBot="1">
      <c r="A103" s="162" t="s">
        <v>168</v>
      </c>
      <c r="B103" s="284"/>
      <c r="C103" s="283" t="s">
        <v>468</v>
      </c>
      <c r="D103" s="286" t="s">
        <v>472</v>
      </c>
      <c r="E103" s="287"/>
      <c r="F103" s="287"/>
      <c r="G103" s="287"/>
      <c r="H103" s="288"/>
      <c r="I103" s="289"/>
      <c r="J103" s="289"/>
      <c r="K103" s="289"/>
      <c r="L103" s="290">
        <f t="shared" si="1"/>
        <v>0</v>
      </c>
    </row>
    <row r="104" spans="1:12" s="103" customFormat="1" ht="30" customHeight="1" thickBot="1">
      <c r="A104" s="162" t="s">
        <v>169</v>
      </c>
      <c r="B104" s="479" t="s">
        <v>241</v>
      </c>
      <c r="C104" s="480"/>
      <c r="D104" s="480"/>
      <c r="E104" s="480"/>
      <c r="F104" s="480"/>
      <c r="G104" s="480"/>
      <c r="H104" s="481"/>
      <c r="I104" s="126">
        <f>SUM(I95,I96)</f>
        <v>179773</v>
      </c>
      <c r="J104" s="126">
        <f>SUM(J95,J96)</f>
        <v>0</v>
      </c>
      <c r="K104" s="126">
        <f>SUM(K95,K96)</f>
        <v>0</v>
      </c>
      <c r="L104" s="156">
        <f t="shared" si="1"/>
        <v>179773</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3.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B6" sqref="B6:H6"/>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752</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2" t="s">
        <v>620</v>
      </c>
      <c r="C5" s="483"/>
      <c r="D5" s="483"/>
      <c r="E5" s="483"/>
      <c r="F5" s="483"/>
      <c r="G5" s="483"/>
      <c r="H5" s="483"/>
      <c r="I5" s="483"/>
      <c r="J5" s="483"/>
      <c r="K5" s="483"/>
      <c r="L5" s="483"/>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242</v>
      </c>
    </row>
    <row r="7" spans="1:12" s="87" customFormat="1" ht="15" customHeight="1" thickBot="1">
      <c r="A7" s="162" t="s">
        <v>16</v>
      </c>
      <c r="B7" s="83" t="s">
        <v>81</v>
      </c>
      <c r="C7" s="84" t="s">
        <v>353</v>
      </c>
      <c r="D7" s="85"/>
      <c r="E7" s="85"/>
      <c r="F7" s="85"/>
      <c r="G7" s="85"/>
      <c r="H7" s="138"/>
      <c r="I7" s="86">
        <f>SUM(I8,I15,I25,I37)</f>
        <v>3569</v>
      </c>
      <c r="J7" s="86">
        <f>SUM(J8,J15,J25,J37)</f>
        <v>0</v>
      </c>
      <c r="K7" s="132">
        <f>SUM(K8,K15,K25,K37)</f>
        <v>0</v>
      </c>
      <c r="L7" s="148">
        <f>SUM(I7:K7)</f>
        <v>3569</v>
      </c>
    </row>
    <row r="8" spans="1:12" s="87" customFormat="1" ht="15" customHeight="1" thickBot="1">
      <c r="A8" s="162" t="s">
        <v>17</v>
      </c>
      <c r="B8" s="88"/>
      <c r="C8" s="89" t="s">
        <v>354</v>
      </c>
      <c r="D8" s="93" t="s">
        <v>182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3" t="s">
        <v>355</v>
      </c>
      <c r="E9" s="490" t="s">
        <v>200</v>
      </c>
      <c r="F9" s="490"/>
      <c r="G9" s="490"/>
      <c r="H9" s="491"/>
      <c r="I9" s="134"/>
      <c r="J9" s="134"/>
      <c r="K9" s="134"/>
      <c r="L9" s="134">
        <f t="shared" si="0"/>
        <v>0</v>
      </c>
    </row>
    <row r="10" spans="1:12" s="68" customFormat="1" ht="15" customHeight="1" thickBot="1">
      <c r="A10" s="162" t="s">
        <v>19</v>
      </c>
      <c r="B10" s="67"/>
      <c r="C10" s="69"/>
      <c r="D10" s="294" t="s">
        <v>356</v>
      </c>
      <c r="E10" s="158" t="s">
        <v>231</v>
      </c>
      <c r="F10" s="157"/>
      <c r="G10" s="157"/>
      <c r="H10" s="159"/>
      <c r="I10" s="134"/>
      <c r="J10" s="134"/>
      <c r="K10" s="134"/>
      <c r="L10" s="134">
        <f t="shared" si="0"/>
        <v>0</v>
      </c>
    </row>
    <row r="11" spans="1:12" s="68" customFormat="1" ht="15" customHeight="1" thickBot="1">
      <c r="A11" s="162" t="s">
        <v>20</v>
      </c>
      <c r="B11" s="67"/>
      <c r="C11" s="69"/>
      <c r="D11" s="294" t="s">
        <v>357</v>
      </c>
      <c r="E11" s="158" t="s">
        <v>361</v>
      </c>
      <c r="F11" s="157"/>
      <c r="G11" s="157"/>
      <c r="H11" s="159"/>
      <c r="I11" s="134"/>
      <c r="J11" s="134"/>
      <c r="K11" s="134"/>
      <c r="L11" s="134">
        <f t="shared" si="0"/>
        <v>0</v>
      </c>
    </row>
    <row r="12" spans="1:12" s="68" customFormat="1" ht="15" customHeight="1" thickBot="1">
      <c r="A12" s="162" t="s">
        <v>21</v>
      </c>
      <c r="B12" s="67"/>
      <c r="C12" s="69"/>
      <c r="D12" s="294" t="s">
        <v>359</v>
      </c>
      <c r="E12" s="158" t="s">
        <v>362</v>
      </c>
      <c r="F12" s="157"/>
      <c r="G12" s="157"/>
      <c r="H12" s="159"/>
      <c r="I12" s="134"/>
      <c r="J12" s="134"/>
      <c r="K12" s="134"/>
      <c r="L12" s="134">
        <f t="shared" si="0"/>
        <v>0</v>
      </c>
    </row>
    <row r="13" spans="1:12" s="68" customFormat="1" ht="15" customHeight="1" thickBot="1">
      <c r="A13" s="162" t="s">
        <v>22</v>
      </c>
      <c r="B13" s="67"/>
      <c r="C13" s="69"/>
      <c r="D13" s="294" t="s">
        <v>360</v>
      </c>
      <c r="E13" s="158" t="s">
        <v>363</v>
      </c>
      <c r="F13" s="157"/>
      <c r="G13" s="157"/>
      <c r="H13" s="159"/>
      <c r="I13" s="134"/>
      <c r="J13" s="134"/>
      <c r="K13" s="134"/>
      <c r="L13" s="134">
        <f t="shared" si="0"/>
        <v>0</v>
      </c>
    </row>
    <row r="14" spans="1:12" s="68" customFormat="1" ht="15" customHeight="1" thickBot="1">
      <c r="A14" s="162" t="s">
        <v>23</v>
      </c>
      <c r="B14" s="67"/>
      <c r="C14" s="69"/>
      <c r="D14" s="293" t="s">
        <v>358</v>
      </c>
      <c r="E14" s="66" t="s">
        <v>201</v>
      </c>
      <c r="F14" s="70"/>
      <c r="G14" s="70"/>
      <c r="H14" s="140"/>
      <c r="I14" s="134"/>
      <c r="J14" s="134"/>
      <c r="K14" s="134"/>
      <c r="L14" s="134">
        <f t="shared" si="0"/>
        <v>0</v>
      </c>
    </row>
    <row r="15" spans="1:12" s="87" customFormat="1" ht="15" customHeight="1" thickBot="1">
      <c r="A15" s="162" t="s">
        <v>24</v>
      </c>
      <c r="B15" s="88"/>
      <c r="C15" s="89" t="s">
        <v>364</v>
      </c>
      <c r="D15" s="90" t="s">
        <v>83</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365</v>
      </c>
      <c r="E16" s="66" t="s">
        <v>203</v>
      </c>
      <c r="F16" s="37"/>
      <c r="G16" s="37"/>
      <c r="H16" s="142"/>
      <c r="I16" s="134"/>
      <c r="J16" s="134"/>
      <c r="K16" s="134"/>
      <c r="L16" s="134">
        <f t="shared" si="0"/>
        <v>0</v>
      </c>
    </row>
    <row r="17" spans="1:12" s="38" customFormat="1" ht="15" customHeight="1" thickBot="1">
      <c r="A17" s="162" t="s">
        <v>26</v>
      </c>
      <c r="B17" s="35"/>
      <c r="C17" s="36"/>
      <c r="D17" s="65" t="s">
        <v>366</v>
      </c>
      <c r="E17" s="66" t="s">
        <v>370</v>
      </c>
      <c r="F17" s="37"/>
      <c r="G17" s="37"/>
      <c r="H17" s="142"/>
      <c r="I17" s="134"/>
      <c r="J17" s="134"/>
      <c r="K17" s="134"/>
      <c r="L17" s="134">
        <f t="shared" si="0"/>
        <v>0</v>
      </c>
    </row>
    <row r="18" spans="1:12" s="38" customFormat="1" ht="15" customHeight="1" thickBot="1">
      <c r="A18" s="162" t="s">
        <v>27</v>
      </c>
      <c r="B18" s="35"/>
      <c r="C18" s="36"/>
      <c r="D18" s="65" t="s">
        <v>367</v>
      </c>
      <c r="E18" s="66" t="s">
        <v>371</v>
      </c>
      <c r="F18" s="37"/>
      <c r="G18" s="37"/>
      <c r="H18" s="142"/>
      <c r="I18" s="134"/>
      <c r="J18" s="134"/>
      <c r="K18" s="134"/>
      <c r="L18" s="134">
        <f t="shared" si="0"/>
        <v>0</v>
      </c>
    </row>
    <row r="19" spans="1:12" s="38" customFormat="1" ht="15" customHeight="1" thickBot="1">
      <c r="A19" s="162" t="s">
        <v>28</v>
      </c>
      <c r="B19" s="35"/>
      <c r="C19" s="36"/>
      <c r="D19" s="65" t="s">
        <v>368</v>
      </c>
      <c r="E19" s="66" t="s">
        <v>204</v>
      </c>
      <c r="F19" s="37"/>
      <c r="G19" s="37"/>
      <c r="H19" s="142"/>
      <c r="I19" s="134"/>
      <c r="J19" s="134"/>
      <c r="K19" s="134"/>
      <c r="L19" s="134">
        <f t="shared" si="0"/>
        <v>0</v>
      </c>
    </row>
    <row r="20" spans="1:12" s="38" customFormat="1" ht="15" customHeight="1" thickBot="1">
      <c r="A20" s="162" t="s">
        <v>29</v>
      </c>
      <c r="B20" s="35"/>
      <c r="C20" s="36"/>
      <c r="D20" s="65" t="s">
        <v>372</v>
      </c>
      <c r="E20" s="66" t="s">
        <v>205</v>
      </c>
      <c r="F20" s="37"/>
      <c r="G20" s="37"/>
      <c r="H20" s="142"/>
      <c r="I20" s="134"/>
      <c r="J20" s="134"/>
      <c r="K20" s="134"/>
      <c r="L20" s="134">
        <f t="shared" si="0"/>
        <v>0</v>
      </c>
    </row>
    <row r="21" spans="1:12" s="38" customFormat="1" ht="15" customHeight="1" thickBot="1">
      <c r="A21" s="162" t="s">
        <v>30</v>
      </c>
      <c r="B21" s="35"/>
      <c r="C21" s="36"/>
      <c r="D21" s="65" t="s">
        <v>373</v>
      </c>
      <c r="E21" s="66" t="s">
        <v>341</v>
      </c>
      <c r="F21" s="37"/>
      <c r="G21" s="37"/>
      <c r="H21" s="142"/>
      <c r="I21" s="134"/>
      <c r="J21" s="134"/>
      <c r="K21" s="134"/>
      <c r="L21" s="134">
        <f t="shared" si="0"/>
        <v>0</v>
      </c>
    </row>
    <row r="22" spans="1:12" s="38" customFormat="1" ht="15" customHeight="1" thickBot="1">
      <c r="A22" s="162" t="s">
        <v>31</v>
      </c>
      <c r="B22" s="35"/>
      <c r="C22" s="36"/>
      <c r="D22" s="65" t="s">
        <v>374</v>
      </c>
      <c r="E22" s="66" t="s">
        <v>206</v>
      </c>
      <c r="F22" s="37"/>
      <c r="G22" s="37"/>
      <c r="H22" s="142"/>
      <c r="I22" s="134"/>
      <c r="J22" s="134"/>
      <c r="K22" s="134"/>
      <c r="L22" s="134">
        <f t="shared" si="0"/>
        <v>0</v>
      </c>
    </row>
    <row r="23" spans="1:12" s="38" customFormat="1" ht="15" customHeight="1" thickBot="1">
      <c r="A23" s="162" t="s">
        <v>32</v>
      </c>
      <c r="B23" s="35"/>
      <c r="C23" s="36"/>
      <c r="D23" s="65" t="s">
        <v>375</v>
      </c>
      <c r="E23" s="66" t="s">
        <v>207</v>
      </c>
      <c r="F23" s="37"/>
      <c r="G23" s="37"/>
      <c r="H23" s="142"/>
      <c r="I23" s="134"/>
      <c r="J23" s="134"/>
      <c r="K23" s="134"/>
      <c r="L23" s="134">
        <f t="shared" si="0"/>
        <v>0</v>
      </c>
    </row>
    <row r="24" spans="1:12" s="38" customFormat="1" ht="15" customHeight="1" thickBot="1">
      <c r="A24" s="162" t="s">
        <v>33</v>
      </c>
      <c r="B24" s="35"/>
      <c r="C24" s="36"/>
      <c r="D24" s="65" t="s">
        <v>369</v>
      </c>
      <c r="E24" s="66" t="s">
        <v>181</v>
      </c>
      <c r="F24" s="37"/>
      <c r="G24" s="37"/>
      <c r="H24" s="142"/>
      <c r="I24" s="134"/>
      <c r="J24" s="134"/>
      <c r="K24" s="134"/>
      <c r="L24" s="134">
        <f t="shared" si="0"/>
        <v>0</v>
      </c>
    </row>
    <row r="25" spans="1:12" s="87" customFormat="1" ht="15" customHeight="1" thickBot="1">
      <c r="A25" s="162" t="s">
        <v>34</v>
      </c>
      <c r="B25" s="88"/>
      <c r="C25" s="89" t="s">
        <v>376</v>
      </c>
      <c r="D25" s="90" t="s">
        <v>82</v>
      </c>
      <c r="E25" s="91"/>
      <c r="F25" s="91"/>
      <c r="G25" s="91"/>
      <c r="H25" s="141"/>
      <c r="I25" s="92">
        <f>SUM(I26:I36)</f>
        <v>3569</v>
      </c>
      <c r="J25" s="92">
        <f>SUM(J26:J36)</f>
        <v>0</v>
      </c>
      <c r="K25" s="135">
        <f>SUM(K26:K36)</f>
        <v>0</v>
      </c>
      <c r="L25" s="150">
        <f t="shared" si="0"/>
        <v>3569</v>
      </c>
    </row>
    <row r="26" spans="1:12" s="68" customFormat="1" ht="15" customHeight="1" thickBot="1">
      <c r="A26" s="162" t="s">
        <v>35</v>
      </c>
      <c r="B26" s="67"/>
      <c r="C26" s="69"/>
      <c r="D26" s="294" t="s">
        <v>377</v>
      </c>
      <c r="E26" s="66" t="s">
        <v>208</v>
      </c>
      <c r="F26" s="66"/>
      <c r="G26" s="66"/>
      <c r="H26" s="73"/>
      <c r="I26" s="134">
        <v>114</v>
      </c>
      <c r="J26" s="134"/>
      <c r="K26" s="134"/>
      <c r="L26" s="134">
        <f t="shared" si="0"/>
        <v>114</v>
      </c>
    </row>
    <row r="27" spans="1:12" s="68" customFormat="1" ht="15" customHeight="1" thickBot="1">
      <c r="A27" s="162" t="s">
        <v>36</v>
      </c>
      <c r="B27" s="67"/>
      <c r="C27" s="69"/>
      <c r="D27" s="294" t="s">
        <v>378</v>
      </c>
      <c r="E27" s="66" t="s">
        <v>209</v>
      </c>
      <c r="F27" s="66"/>
      <c r="G27" s="66"/>
      <c r="H27" s="73"/>
      <c r="I27" s="134">
        <v>3100</v>
      </c>
      <c r="J27" s="134"/>
      <c r="K27" s="134"/>
      <c r="L27" s="134">
        <f t="shared" si="0"/>
        <v>3100</v>
      </c>
    </row>
    <row r="28" spans="1:12" s="68" customFormat="1" ht="15" customHeight="1" thickBot="1">
      <c r="A28" s="162" t="s">
        <v>37</v>
      </c>
      <c r="B28" s="67"/>
      <c r="C28" s="69"/>
      <c r="D28" s="294" t="s">
        <v>379</v>
      </c>
      <c r="E28" s="58" t="s">
        <v>210</v>
      </c>
      <c r="F28" s="58"/>
      <c r="G28" s="58"/>
      <c r="H28" s="73"/>
      <c r="I28" s="134"/>
      <c r="J28" s="134"/>
      <c r="K28" s="134"/>
      <c r="L28" s="134">
        <f t="shared" si="0"/>
        <v>0</v>
      </c>
    </row>
    <row r="29" spans="1:12" s="68" customFormat="1" ht="15" customHeight="1" thickBot="1">
      <c r="A29" s="162" t="s">
        <v>38</v>
      </c>
      <c r="B29" s="67"/>
      <c r="C29" s="69"/>
      <c r="D29" s="294" t="s">
        <v>380</v>
      </c>
      <c r="E29" s="58" t="s">
        <v>211</v>
      </c>
      <c r="F29" s="66"/>
      <c r="G29" s="66"/>
      <c r="H29" s="140"/>
      <c r="I29" s="134"/>
      <c r="J29" s="134"/>
      <c r="K29" s="134"/>
      <c r="L29" s="134">
        <f t="shared" si="0"/>
        <v>0</v>
      </c>
    </row>
    <row r="30" spans="1:12" s="68" customFormat="1" ht="15" customHeight="1" thickBot="1">
      <c r="A30" s="162" t="s">
        <v>39</v>
      </c>
      <c r="B30" s="67"/>
      <c r="C30" s="69"/>
      <c r="D30" s="294" t="s">
        <v>381</v>
      </c>
      <c r="E30" s="58" t="s">
        <v>212</v>
      </c>
      <c r="F30" s="66"/>
      <c r="G30" s="66"/>
      <c r="H30" s="140"/>
      <c r="I30" s="134"/>
      <c r="J30" s="134"/>
      <c r="K30" s="134"/>
      <c r="L30" s="134">
        <f t="shared" si="0"/>
        <v>0</v>
      </c>
    </row>
    <row r="31" spans="1:12" s="68" customFormat="1" ht="15" customHeight="1" thickBot="1">
      <c r="A31" s="162" t="s">
        <v>40</v>
      </c>
      <c r="B31" s="67"/>
      <c r="C31" s="69"/>
      <c r="D31" s="294" t="s">
        <v>382</v>
      </c>
      <c r="E31" s="58" t="s">
        <v>213</v>
      </c>
      <c r="F31" s="66"/>
      <c r="G31" s="66"/>
      <c r="H31" s="140"/>
      <c r="I31" s="134">
        <v>355</v>
      </c>
      <c r="J31" s="134"/>
      <c r="K31" s="134"/>
      <c r="L31" s="134">
        <f t="shared" si="0"/>
        <v>355</v>
      </c>
    </row>
    <row r="32" spans="1:12" s="68" customFormat="1" ht="15" customHeight="1" thickBot="1">
      <c r="A32" s="162" t="s">
        <v>41</v>
      </c>
      <c r="B32" s="67"/>
      <c r="C32" s="69"/>
      <c r="D32" s="294" t="s">
        <v>383</v>
      </c>
      <c r="E32" s="58" t="s">
        <v>214</v>
      </c>
      <c r="F32" s="66"/>
      <c r="G32" s="66"/>
      <c r="H32" s="140"/>
      <c r="I32" s="134"/>
      <c r="J32" s="134"/>
      <c r="K32" s="134"/>
      <c r="L32" s="134">
        <f t="shared" si="0"/>
        <v>0</v>
      </c>
    </row>
    <row r="33" spans="1:12" s="68" customFormat="1" ht="15" customHeight="1" thickBot="1">
      <c r="A33" s="162" t="s">
        <v>42</v>
      </c>
      <c r="B33" s="67"/>
      <c r="C33" s="69"/>
      <c r="D33" s="294" t="s">
        <v>384</v>
      </c>
      <c r="E33" s="58" t="s">
        <v>385</v>
      </c>
      <c r="F33" s="66"/>
      <c r="G33" s="66"/>
      <c r="H33" s="140"/>
      <c r="I33" s="134"/>
      <c r="J33" s="134"/>
      <c r="K33" s="134"/>
      <c r="L33" s="134">
        <f t="shared" si="0"/>
        <v>0</v>
      </c>
    </row>
    <row r="34" spans="1:12" s="68" customFormat="1" ht="15" customHeight="1" thickBot="1">
      <c r="A34" s="162" t="s">
        <v>43</v>
      </c>
      <c r="B34" s="67"/>
      <c r="C34" s="69"/>
      <c r="D34" s="294" t="s">
        <v>386</v>
      </c>
      <c r="E34" s="58" t="s">
        <v>389</v>
      </c>
      <c r="F34" s="66"/>
      <c r="G34" s="66"/>
      <c r="H34" s="140"/>
      <c r="I34" s="134"/>
      <c r="J34" s="134"/>
      <c r="K34" s="134"/>
      <c r="L34" s="134">
        <f t="shared" si="0"/>
        <v>0</v>
      </c>
    </row>
    <row r="35" spans="1:12" s="68" customFormat="1" ht="15" customHeight="1" thickBot="1">
      <c r="A35" s="162" t="s">
        <v>44</v>
      </c>
      <c r="B35" s="67"/>
      <c r="C35" s="69"/>
      <c r="D35" s="294" t="s">
        <v>387</v>
      </c>
      <c r="E35" s="58" t="s">
        <v>390</v>
      </c>
      <c r="F35" s="66"/>
      <c r="G35" s="66"/>
      <c r="H35" s="140"/>
      <c r="I35" s="134"/>
      <c r="J35" s="134"/>
      <c r="K35" s="134"/>
      <c r="L35" s="134">
        <f t="shared" si="0"/>
        <v>0</v>
      </c>
    </row>
    <row r="36" spans="1:12" s="68" customFormat="1" ht="15" customHeight="1" thickBot="1">
      <c r="A36" s="162" t="s">
        <v>45</v>
      </c>
      <c r="B36" s="67"/>
      <c r="C36" s="69"/>
      <c r="D36" s="294" t="s">
        <v>388</v>
      </c>
      <c r="E36" s="58" t="s">
        <v>215</v>
      </c>
      <c r="F36" s="66"/>
      <c r="G36" s="66"/>
      <c r="H36" s="140"/>
      <c r="I36" s="134"/>
      <c r="J36" s="134"/>
      <c r="K36" s="134"/>
      <c r="L36" s="134">
        <f t="shared" si="0"/>
        <v>0</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93" t="s">
        <v>413</v>
      </c>
      <c r="E38" s="158" t="s">
        <v>423</v>
      </c>
      <c r="F38" s="72"/>
      <c r="G38" s="59"/>
      <c r="H38" s="143"/>
      <c r="I38" s="134"/>
      <c r="J38" s="134"/>
      <c r="K38" s="134"/>
      <c r="L38" s="134">
        <f t="shared" si="0"/>
        <v>0</v>
      </c>
    </row>
    <row r="39" spans="1:12" s="57" customFormat="1" ht="15" customHeight="1" thickBot="1">
      <c r="A39" s="162" t="s">
        <v>48</v>
      </c>
      <c r="B39" s="55"/>
      <c r="C39" s="71"/>
      <c r="D39" s="293" t="s">
        <v>414</v>
      </c>
      <c r="E39" s="158" t="s">
        <v>424</v>
      </c>
      <c r="F39" s="72"/>
      <c r="G39" s="59"/>
      <c r="H39" s="143"/>
      <c r="I39" s="134"/>
      <c r="J39" s="134"/>
      <c r="K39" s="134"/>
      <c r="L39" s="134">
        <f t="shared" si="0"/>
        <v>0</v>
      </c>
    </row>
    <row r="40" spans="1:12" s="57" customFormat="1" ht="15" customHeight="1" thickBot="1">
      <c r="A40" s="162" t="s">
        <v>49</v>
      </c>
      <c r="B40" s="55"/>
      <c r="C40" s="71"/>
      <c r="D40" s="293" t="s">
        <v>415</v>
      </c>
      <c r="E40" s="158" t="s">
        <v>425</v>
      </c>
      <c r="F40" s="72"/>
      <c r="G40" s="59"/>
      <c r="H40" s="143"/>
      <c r="I40" s="134"/>
      <c r="J40" s="134"/>
      <c r="K40" s="134"/>
      <c r="L40" s="134">
        <f t="shared" si="0"/>
        <v>0</v>
      </c>
    </row>
    <row r="41" spans="1:12" s="57" customFormat="1" ht="15" customHeight="1" thickBot="1">
      <c r="A41" s="162" t="s">
        <v>50</v>
      </c>
      <c r="B41" s="55"/>
      <c r="C41" s="71"/>
      <c r="D41" s="293" t="s">
        <v>416</v>
      </c>
      <c r="E41" s="158" t="s">
        <v>218</v>
      </c>
      <c r="F41" s="72"/>
      <c r="G41" s="59"/>
      <c r="H41" s="143"/>
      <c r="I41" s="134"/>
      <c r="J41" s="134"/>
      <c r="K41" s="134"/>
      <c r="L41" s="134">
        <f t="shared" si="0"/>
        <v>0</v>
      </c>
    </row>
    <row r="42" spans="1:12" s="57" customFormat="1" ht="15" customHeight="1" thickBot="1">
      <c r="A42" s="162" t="s">
        <v>51</v>
      </c>
      <c r="B42" s="55"/>
      <c r="C42" s="71"/>
      <c r="D42" s="56" t="s">
        <v>417</v>
      </c>
      <c r="E42" s="58" t="s">
        <v>219</v>
      </c>
      <c r="F42" s="72"/>
      <c r="G42" s="59"/>
      <c r="H42" s="143"/>
      <c r="I42" s="134"/>
      <c r="J42" s="134"/>
      <c r="K42" s="134"/>
      <c r="L42" s="134">
        <f t="shared" si="0"/>
        <v>0</v>
      </c>
    </row>
    <row r="43" spans="1:12" s="87" customFormat="1" ht="15" customHeight="1" thickBot="1">
      <c r="A43" s="162" t="s">
        <v>52</v>
      </c>
      <c r="B43" s="83" t="s">
        <v>84</v>
      </c>
      <c r="C43" s="84" t="s">
        <v>401</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392</v>
      </c>
      <c r="D44" s="98" t="s">
        <v>184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93" t="s">
        <v>395</v>
      </c>
      <c r="E45" s="66" t="s">
        <v>396</v>
      </c>
      <c r="F45" s="66"/>
      <c r="G45" s="66"/>
      <c r="H45" s="140"/>
      <c r="I45" s="134"/>
      <c r="J45" s="134"/>
      <c r="K45" s="134"/>
      <c r="L45" s="134">
        <f t="shared" si="0"/>
        <v>0</v>
      </c>
    </row>
    <row r="46" spans="1:12" s="68" customFormat="1" ht="15" customHeight="1" thickBot="1">
      <c r="A46" s="162" t="s">
        <v>55</v>
      </c>
      <c r="B46" s="67"/>
      <c r="C46" s="69"/>
      <c r="D46" s="293" t="s">
        <v>398</v>
      </c>
      <c r="E46" s="158" t="s">
        <v>402</v>
      </c>
      <c r="F46" s="66"/>
      <c r="G46" s="66"/>
      <c r="H46" s="140"/>
      <c r="I46" s="134"/>
      <c r="J46" s="134"/>
      <c r="K46" s="134"/>
      <c r="L46" s="134">
        <f t="shared" si="0"/>
        <v>0</v>
      </c>
    </row>
    <row r="47" spans="1:12" s="68" customFormat="1" ht="15" customHeight="1" thickBot="1">
      <c r="A47" s="162" t="s">
        <v>56</v>
      </c>
      <c r="B47" s="67"/>
      <c r="C47" s="69"/>
      <c r="D47" s="293" t="s">
        <v>399</v>
      </c>
      <c r="E47" s="158" t="s">
        <v>403</v>
      </c>
      <c r="F47" s="66"/>
      <c r="G47" s="66"/>
      <c r="H47" s="140"/>
      <c r="I47" s="134"/>
      <c r="J47" s="134"/>
      <c r="K47" s="134"/>
      <c r="L47" s="134">
        <f t="shared" si="0"/>
        <v>0</v>
      </c>
    </row>
    <row r="48" spans="1:12" s="68" customFormat="1" ht="15" customHeight="1" thickBot="1">
      <c r="A48" s="162" t="s">
        <v>57</v>
      </c>
      <c r="B48" s="67"/>
      <c r="C48" s="69"/>
      <c r="D48" s="293" t="s">
        <v>400</v>
      </c>
      <c r="E48" s="158" t="s">
        <v>404</v>
      </c>
      <c r="F48" s="66"/>
      <c r="G48" s="66"/>
      <c r="H48" s="140"/>
      <c r="I48" s="134"/>
      <c r="J48" s="134"/>
      <c r="K48" s="134"/>
      <c r="L48" s="134">
        <f t="shared" si="0"/>
        <v>0</v>
      </c>
    </row>
    <row r="49" spans="1:12" s="68" customFormat="1" ht="15" customHeight="1" thickBot="1">
      <c r="A49" s="162" t="s">
        <v>58</v>
      </c>
      <c r="B49" s="67"/>
      <c r="C49" s="56"/>
      <c r="D49" s="293" t="s">
        <v>397</v>
      </c>
      <c r="E49" s="66" t="s">
        <v>202</v>
      </c>
      <c r="F49" s="70"/>
      <c r="G49" s="70"/>
      <c r="H49" s="140"/>
      <c r="I49" s="134"/>
      <c r="J49" s="134"/>
      <c r="K49" s="134"/>
      <c r="L49" s="134">
        <f t="shared" si="0"/>
        <v>0</v>
      </c>
    </row>
    <row r="50" spans="1:12" s="87" customFormat="1" ht="15" customHeight="1" thickBot="1">
      <c r="A50" s="162" t="s">
        <v>59</v>
      </c>
      <c r="B50" s="88"/>
      <c r="C50" s="96" t="s">
        <v>393</v>
      </c>
      <c r="D50" s="97" t="s">
        <v>85</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93" t="s">
        <v>405</v>
      </c>
      <c r="E51" s="66" t="s">
        <v>410</v>
      </c>
      <c r="F51" s="66"/>
      <c r="G51" s="66"/>
      <c r="H51" s="140"/>
      <c r="I51" s="134"/>
      <c r="J51" s="134"/>
      <c r="K51" s="134"/>
      <c r="L51" s="134">
        <f t="shared" si="0"/>
        <v>0</v>
      </c>
    </row>
    <row r="52" spans="1:12" s="68" customFormat="1" ht="15" customHeight="1" thickBot="1">
      <c r="A52" s="162" t="s">
        <v>61</v>
      </c>
      <c r="B52" s="67"/>
      <c r="C52" s="69"/>
      <c r="D52" s="293" t="s">
        <v>406</v>
      </c>
      <c r="E52" s="66" t="s">
        <v>216</v>
      </c>
      <c r="F52" s="66"/>
      <c r="G52" s="66"/>
      <c r="H52" s="140"/>
      <c r="I52" s="134"/>
      <c r="J52" s="134"/>
      <c r="K52" s="134"/>
      <c r="L52" s="134">
        <f t="shared" si="0"/>
        <v>0</v>
      </c>
    </row>
    <row r="53" spans="1:12" s="68" customFormat="1" ht="15" customHeight="1" thickBot="1">
      <c r="A53" s="162" t="s">
        <v>62</v>
      </c>
      <c r="B53" s="67"/>
      <c r="C53" s="69"/>
      <c r="D53" s="293" t="s">
        <v>407</v>
      </c>
      <c r="E53" s="66" t="s">
        <v>217</v>
      </c>
      <c r="F53" s="66"/>
      <c r="G53" s="66"/>
      <c r="H53" s="140"/>
      <c r="I53" s="134"/>
      <c r="J53" s="134"/>
      <c r="K53" s="134"/>
      <c r="L53" s="134">
        <f t="shared" si="0"/>
        <v>0</v>
      </c>
    </row>
    <row r="54" spans="1:12" s="68" customFormat="1" ht="15" customHeight="1" thickBot="1">
      <c r="A54" s="162" t="s">
        <v>63</v>
      </c>
      <c r="B54" s="67"/>
      <c r="C54" s="69"/>
      <c r="D54" s="293" t="s">
        <v>408</v>
      </c>
      <c r="E54" s="66" t="s">
        <v>411</v>
      </c>
      <c r="F54" s="66"/>
      <c r="G54" s="66"/>
      <c r="H54" s="140"/>
      <c r="I54" s="134"/>
      <c r="J54" s="134"/>
      <c r="K54" s="134"/>
      <c r="L54" s="134">
        <f t="shared" si="0"/>
        <v>0</v>
      </c>
    </row>
    <row r="55" spans="1:12" s="68" customFormat="1" ht="15" customHeight="1" thickBot="1">
      <c r="A55" s="162" t="s">
        <v>64</v>
      </c>
      <c r="B55" s="67"/>
      <c r="C55" s="69"/>
      <c r="D55" s="293" t="s">
        <v>409</v>
      </c>
      <c r="E55" s="66" t="s">
        <v>412</v>
      </c>
      <c r="F55" s="58"/>
      <c r="G55" s="58"/>
      <c r="H55" s="73"/>
      <c r="I55" s="134"/>
      <c r="J55" s="134"/>
      <c r="K55" s="134"/>
      <c r="L55" s="134">
        <f t="shared" si="0"/>
        <v>0</v>
      </c>
    </row>
    <row r="56" spans="1:12" s="87" customFormat="1" ht="15" customHeight="1" thickBot="1">
      <c r="A56" s="162" t="s">
        <v>65</v>
      </c>
      <c r="B56" s="88"/>
      <c r="C56" s="96" t="s">
        <v>394</v>
      </c>
      <c r="D56" s="93" t="s">
        <v>185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93" t="s">
        <v>418</v>
      </c>
      <c r="E57" s="158" t="s">
        <v>426</v>
      </c>
      <c r="F57" s="94"/>
      <c r="G57" s="94"/>
      <c r="H57" s="139"/>
      <c r="I57" s="133"/>
      <c r="J57" s="133"/>
      <c r="K57" s="133"/>
      <c r="L57" s="149">
        <f t="shared" si="0"/>
        <v>0</v>
      </c>
    </row>
    <row r="58" spans="1:12" s="87" customFormat="1" ht="15" customHeight="1" thickBot="1">
      <c r="A58" s="162" t="s">
        <v>67</v>
      </c>
      <c r="B58" s="88"/>
      <c r="C58" s="96"/>
      <c r="D58" s="293" t="s">
        <v>419</v>
      </c>
      <c r="E58" s="158" t="s">
        <v>427</v>
      </c>
      <c r="F58" s="94"/>
      <c r="G58" s="94"/>
      <c r="H58" s="139"/>
      <c r="I58" s="133"/>
      <c r="J58" s="133"/>
      <c r="K58" s="133"/>
      <c r="L58" s="149">
        <f t="shared" si="0"/>
        <v>0</v>
      </c>
    </row>
    <row r="59" spans="1:12" s="87" customFormat="1" ht="15" customHeight="1" thickBot="1">
      <c r="A59" s="162" t="s">
        <v>69</v>
      </c>
      <c r="B59" s="88"/>
      <c r="C59" s="96"/>
      <c r="D59" s="293" t="s">
        <v>420</v>
      </c>
      <c r="E59" s="158" t="s">
        <v>428</v>
      </c>
      <c r="F59" s="94"/>
      <c r="G59" s="94"/>
      <c r="H59" s="139"/>
      <c r="I59" s="133"/>
      <c r="J59" s="133"/>
      <c r="K59" s="133"/>
      <c r="L59" s="149">
        <f t="shared" si="0"/>
        <v>0</v>
      </c>
    </row>
    <row r="60" spans="1:12" s="87" customFormat="1" ht="15" customHeight="1" thickBot="1">
      <c r="A60" s="162" t="s">
        <v>70</v>
      </c>
      <c r="B60" s="88"/>
      <c r="C60" s="96"/>
      <c r="D60" s="293" t="s">
        <v>421</v>
      </c>
      <c r="E60" s="158" t="s">
        <v>306</v>
      </c>
      <c r="F60" s="94"/>
      <c r="G60" s="94"/>
      <c r="H60" s="139"/>
      <c r="I60" s="133"/>
      <c r="J60" s="133"/>
      <c r="K60" s="133"/>
      <c r="L60" s="149">
        <f t="shared" si="0"/>
        <v>0</v>
      </c>
    </row>
    <row r="61" spans="1:12" s="68" customFormat="1" ht="15" customHeight="1" thickBot="1">
      <c r="A61" s="162" t="s">
        <v>126</v>
      </c>
      <c r="B61" s="67"/>
      <c r="C61" s="69"/>
      <c r="D61" s="56" t="s">
        <v>422</v>
      </c>
      <c r="E61" s="58" t="s">
        <v>429</v>
      </c>
      <c r="F61" s="58"/>
      <c r="G61" s="58"/>
      <c r="H61" s="73"/>
      <c r="I61" s="136"/>
      <c r="J61" s="136"/>
      <c r="K61" s="136"/>
      <c r="L61" s="136">
        <f t="shared" si="0"/>
        <v>0</v>
      </c>
    </row>
    <row r="62" spans="1:12" s="87" customFormat="1" ht="30" customHeight="1" thickBot="1">
      <c r="A62" s="162" t="s">
        <v>127</v>
      </c>
      <c r="B62" s="479" t="s">
        <v>594</v>
      </c>
      <c r="C62" s="480"/>
      <c r="D62" s="480"/>
      <c r="E62" s="480"/>
      <c r="F62" s="480"/>
      <c r="G62" s="480"/>
      <c r="H62" s="480"/>
      <c r="I62" s="100">
        <f>SUM(I7,I43)</f>
        <v>3569</v>
      </c>
      <c r="J62" s="100">
        <f>SUM(J7,J43)</f>
        <v>0</v>
      </c>
      <c r="K62" s="137">
        <f>SUM(K7,K43)</f>
        <v>0</v>
      </c>
      <c r="L62" s="151">
        <f t="shared" si="0"/>
        <v>3569</v>
      </c>
    </row>
    <row r="63" spans="1:12" s="102" customFormat="1" ht="15" customHeight="1" thickBot="1">
      <c r="A63" s="162" t="s">
        <v>128</v>
      </c>
      <c r="B63" s="83" t="s">
        <v>86</v>
      </c>
      <c r="C63" s="492" t="s">
        <v>430</v>
      </c>
      <c r="D63" s="492"/>
      <c r="E63" s="492"/>
      <c r="F63" s="492"/>
      <c r="G63" s="492"/>
      <c r="H63" s="493"/>
      <c r="I63" s="86">
        <f>SUM(I64,I69,I70)</f>
        <v>136579</v>
      </c>
      <c r="J63" s="86">
        <f>SUM(J64,J69,J70)</f>
        <v>0</v>
      </c>
      <c r="K63" s="132">
        <f>SUM(K64,K69,K70)</f>
        <v>0</v>
      </c>
      <c r="L63" s="148">
        <f t="shared" si="0"/>
        <v>136579</v>
      </c>
    </row>
    <row r="64" spans="1:12" s="102" customFormat="1" ht="15" customHeight="1" thickBot="1">
      <c r="A64" s="162" t="s">
        <v>129</v>
      </c>
      <c r="B64" s="101"/>
      <c r="C64" s="89" t="s">
        <v>431</v>
      </c>
      <c r="D64" s="90" t="s">
        <v>432</v>
      </c>
      <c r="E64" s="90"/>
      <c r="F64" s="90"/>
      <c r="G64" s="90"/>
      <c r="H64" s="145"/>
      <c r="I64" s="92">
        <f>SUM(I65:I68)</f>
        <v>136579</v>
      </c>
      <c r="J64" s="92">
        <f>SUM(J65:J68)</f>
        <v>0</v>
      </c>
      <c r="K64" s="92">
        <f>SUM(K65:K68)</f>
        <v>0</v>
      </c>
      <c r="L64" s="150">
        <f t="shared" si="0"/>
        <v>136579</v>
      </c>
    </row>
    <row r="65" spans="1:12" s="68" customFormat="1" ht="15" customHeight="1" thickBot="1">
      <c r="A65" s="162" t="s">
        <v>130</v>
      </c>
      <c r="B65" s="67"/>
      <c r="C65" s="56"/>
      <c r="D65" s="294" t="s">
        <v>433</v>
      </c>
      <c r="E65" s="66" t="s">
        <v>443</v>
      </c>
      <c r="F65" s="66"/>
      <c r="G65" s="66"/>
      <c r="H65" s="140"/>
      <c r="I65" s="134"/>
      <c r="J65" s="134"/>
      <c r="K65" s="134"/>
      <c r="L65" s="134">
        <f t="shared" si="0"/>
        <v>0</v>
      </c>
    </row>
    <row r="66" spans="1:12" s="68" customFormat="1" ht="15" customHeight="1" thickBot="1">
      <c r="A66" s="162" t="s">
        <v>131</v>
      </c>
      <c r="B66" s="67"/>
      <c r="C66" s="56"/>
      <c r="D66" s="294" t="s">
        <v>434</v>
      </c>
      <c r="E66" s="66" t="s">
        <v>187</v>
      </c>
      <c r="F66" s="66"/>
      <c r="G66" s="66"/>
      <c r="H66" s="140"/>
      <c r="I66" s="134">
        <v>1800</v>
      </c>
      <c r="J66" s="134"/>
      <c r="K66" s="134"/>
      <c r="L66" s="134">
        <f t="shared" si="0"/>
        <v>1800</v>
      </c>
    </row>
    <row r="67" spans="1:12" s="68" customFormat="1" ht="15" customHeight="1" thickBot="1">
      <c r="A67" s="162" t="s">
        <v>132</v>
      </c>
      <c r="B67" s="67"/>
      <c r="C67" s="56"/>
      <c r="D67" s="294" t="s">
        <v>435</v>
      </c>
      <c r="E67" s="66" t="s">
        <v>345</v>
      </c>
      <c r="F67" s="66"/>
      <c r="G67" s="66"/>
      <c r="H67" s="140"/>
      <c r="I67" s="134"/>
      <c r="J67" s="134"/>
      <c r="K67" s="134"/>
      <c r="L67" s="134">
        <f t="shared" si="0"/>
        <v>0</v>
      </c>
    </row>
    <row r="68" spans="1:12" s="68" customFormat="1" ht="15" customHeight="1" thickBot="1">
      <c r="A68" s="277" t="s">
        <v>133</v>
      </c>
      <c r="B68" s="278"/>
      <c r="C68" s="279"/>
      <c r="D68" s="295" t="s">
        <v>436</v>
      </c>
      <c r="E68" s="280" t="s">
        <v>444</v>
      </c>
      <c r="F68" s="280"/>
      <c r="G68" s="280"/>
      <c r="H68" s="281"/>
      <c r="I68" s="282">
        <f>L104-I62-I66</f>
        <v>134779</v>
      </c>
      <c r="J68" s="282">
        <f>J104-J62-J66</f>
        <v>0</v>
      </c>
      <c r="K68" s="282">
        <f>K104-K62-K66</f>
        <v>0</v>
      </c>
      <c r="L68" s="282">
        <f t="shared" si="0"/>
        <v>134779</v>
      </c>
    </row>
    <row r="69" spans="1:12" s="87" customFormat="1" ht="15" customHeight="1" thickBot="1">
      <c r="A69" s="162" t="s">
        <v>134</v>
      </c>
      <c r="B69" s="88"/>
      <c r="C69" s="89" t="s">
        <v>438</v>
      </c>
      <c r="D69" s="90" t="s">
        <v>437</v>
      </c>
      <c r="E69" s="90"/>
      <c r="F69" s="90"/>
      <c r="G69" s="90"/>
      <c r="H69" s="139"/>
      <c r="I69" s="92"/>
      <c r="J69" s="92"/>
      <c r="K69" s="135"/>
      <c r="L69" s="150">
        <f t="shared" si="0"/>
        <v>0</v>
      </c>
    </row>
    <row r="70" spans="1:12" s="266" customFormat="1" ht="15" customHeight="1" thickBot="1">
      <c r="A70" s="162" t="s">
        <v>135</v>
      </c>
      <c r="B70" s="260"/>
      <c r="C70" s="261" t="s">
        <v>439</v>
      </c>
      <c r="D70" s="271" t="s">
        <v>441</v>
      </c>
      <c r="E70" s="272"/>
      <c r="F70" s="272"/>
      <c r="G70" s="272"/>
      <c r="H70" s="273"/>
      <c r="I70" s="274"/>
      <c r="J70" s="274"/>
      <c r="K70" s="274"/>
      <c r="L70" s="275">
        <f t="shared" si="0"/>
        <v>0</v>
      </c>
    </row>
    <row r="71" spans="1:12" s="266" customFormat="1" ht="15" customHeight="1" thickBot="1">
      <c r="A71" s="162" t="s">
        <v>136</v>
      </c>
      <c r="B71" s="260"/>
      <c r="C71" s="261" t="s">
        <v>440</v>
      </c>
      <c r="D71" s="262" t="s">
        <v>442</v>
      </c>
      <c r="E71" s="263"/>
      <c r="F71" s="263"/>
      <c r="G71" s="263"/>
      <c r="H71" s="265"/>
      <c r="I71" s="264"/>
      <c r="J71" s="264"/>
      <c r="K71" s="264"/>
      <c r="L71" s="276">
        <f t="shared" si="0"/>
        <v>0</v>
      </c>
    </row>
    <row r="72" spans="1:12" s="87" customFormat="1" ht="30" customHeight="1" thickBot="1">
      <c r="A72" s="162" t="s">
        <v>137</v>
      </c>
      <c r="B72" s="474" t="s">
        <v>595</v>
      </c>
      <c r="C72" s="475"/>
      <c r="D72" s="475"/>
      <c r="E72" s="475"/>
      <c r="F72" s="475"/>
      <c r="G72" s="475"/>
      <c r="H72" s="475"/>
      <c r="I72" s="100">
        <f>SUM(I62,I63)</f>
        <v>140148</v>
      </c>
      <c r="J72" s="100">
        <f>SUM(J62,J63)</f>
        <v>0</v>
      </c>
      <c r="K72" s="100">
        <f>SUM(K62,K63)</f>
        <v>0</v>
      </c>
      <c r="L72" s="100">
        <f>SUM(I72:K72)</f>
        <v>140148</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242</v>
      </c>
    </row>
    <row r="75" spans="1:12" s="107" customFormat="1" ht="16.5" thickBot="1">
      <c r="A75" s="162" t="s">
        <v>140</v>
      </c>
      <c r="B75" s="104" t="s">
        <v>81</v>
      </c>
      <c r="C75" s="105" t="s">
        <v>445</v>
      </c>
      <c r="D75" s="105"/>
      <c r="E75" s="105"/>
      <c r="F75" s="105"/>
      <c r="G75" s="105"/>
      <c r="H75" s="105"/>
      <c r="I75" s="106">
        <f>SUM(I76:I80)</f>
        <v>134696</v>
      </c>
      <c r="J75" s="106">
        <f>SUM(J76:J80)</f>
        <v>0</v>
      </c>
      <c r="K75" s="106">
        <f>SUM(K76:K80)</f>
        <v>0</v>
      </c>
      <c r="L75" s="153">
        <f>SUM(I75:K75)</f>
        <v>134696</v>
      </c>
    </row>
    <row r="76" spans="1:12" s="107" customFormat="1" ht="16.5" thickBot="1">
      <c r="A76" s="162" t="s">
        <v>141</v>
      </c>
      <c r="B76" s="108"/>
      <c r="C76" s="109" t="s">
        <v>446</v>
      </c>
      <c r="D76" s="110" t="s">
        <v>87</v>
      </c>
      <c r="E76" s="110"/>
      <c r="F76" s="110"/>
      <c r="G76" s="110"/>
      <c r="H76" s="111"/>
      <c r="I76" s="112">
        <v>73177</v>
      </c>
      <c r="J76" s="112"/>
      <c r="K76" s="112"/>
      <c r="L76" s="154">
        <f aca="true" t="shared" si="1" ref="L76:L104">SUM(I76:K76)</f>
        <v>73177</v>
      </c>
    </row>
    <row r="77" spans="1:12" s="107" customFormat="1" ht="16.5" thickBot="1">
      <c r="A77" s="162" t="s">
        <v>142</v>
      </c>
      <c r="B77" s="108"/>
      <c r="C77" s="109" t="s">
        <v>447</v>
      </c>
      <c r="D77" s="113" t="s">
        <v>188</v>
      </c>
      <c r="E77" s="114"/>
      <c r="F77" s="113"/>
      <c r="G77" s="113"/>
      <c r="H77" s="115"/>
      <c r="I77" s="116">
        <v>12583</v>
      </c>
      <c r="J77" s="116"/>
      <c r="K77" s="116"/>
      <c r="L77" s="40">
        <f t="shared" si="1"/>
        <v>12583</v>
      </c>
    </row>
    <row r="78" spans="1:12" s="107" customFormat="1" ht="16.5" thickBot="1">
      <c r="A78" s="162" t="s">
        <v>143</v>
      </c>
      <c r="B78" s="108"/>
      <c r="C78" s="109" t="s">
        <v>447</v>
      </c>
      <c r="D78" s="113" t="s">
        <v>189</v>
      </c>
      <c r="E78" s="114"/>
      <c r="F78" s="113"/>
      <c r="G78" s="113"/>
      <c r="H78" s="115"/>
      <c r="I78" s="116">
        <f>48426+Javaslat!N210</f>
        <v>48936</v>
      </c>
      <c r="J78" s="116"/>
      <c r="K78" s="116"/>
      <c r="L78" s="40">
        <f t="shared" si="1"/>
        <v>48936</v>
      </c>
    </row>
    <row r="79" spans="1:12" s="107" customFormat="1" ht="16.5" thickBot="1">
      <c r="A79" s="162" t="s">
        <v>144</v>
      </c>
      <c r="B79" s="108"/>
      <c r="C79" s="109" t="s">
        <v>448</v>
      </c>
      <c r="D79" s="117" t="s">
        <v>198</v>
      </c>
      <c r="E79" s="118"/>
      <c r="F79" s="118"/>
      <c r="G79" s="117"/>
      <c r="H79" s="119"/>
      <c r="I79" s="128"/>
      <c r="J79" s="128"/>
      <c r="K79" s="128"/>
      <c r="L79" s="41">
        <f t="shared" si="1"/>
        <v>0</v>
      </c>
    </row>
    <row r="80" spans="1:12" s="107" customFormat="1" ht="16.5" thickBot="1">
      <c r="A80" s="162" t="s">
        <v>145</v>
      </c>
      <c r="B80" s="108"/>
      <c r="C80" s="109" t="s">
        <v>449</v>
      </c>
      <c r="D80" s="113" t="s">
        <v>190</v>
      </c>
      <c r="E80" s="114"/>
      <c r="F80" s="113"/>
      <c r="G80" s="113"/>
      <c r="H80" s="115"/>
      <c r="I80" s="116">
        <f>SUM(I81:I86)</f>
        <v>0</v>
      </c>
      <c r="J80" s="116">
        <f>SUM(J81:J86)</f>
        <v>0</v>
      </c>
      <c r="K80" s="116">
        <f>SUM(K81:K86)</f>
        <v>0</v>
      </c>
      <c r="L80" s="40">
        <f t="shared" si="1"/>
        <v>0</v>
      </c>
    </row>
    <row r="81" spans="1:12" s="161" customFormat="1" ht="15" thickBot="1">
      <c r="A81" s="162" t="s">
        <v>146</v>
      </c>
      <c r="B81" s="75"/>
      <c r="C81" s="76"/>
      <c r="D81" s="77" t="s">
        <v>450</v>
      </c>
      <c r="E81" s="78" t="s">
        <v>232</v>
      </c>
      <c r="F81" s="78"/>
      <c r="G81" s="78"/>
      <c r="H81" s="79"/>
      <c r="I81" s="61"/>
      <c r="J81" s="61"/>
      <c r="K81" s="61"/>
      <c r="L81" s="61">
        <f t="shared" si="1"/>
        <v>0</v>
      </c>
    </row>
    <row r="82" spans="1:12" s="161" customFormat="1" ht="15" thickBot="1">
      <c r="A82" s="162" t="s">
        <v>147</v>
      </c>
      <c r="B82" s="75"/>
      <c r="C82" s="76"/>
      <c r="D82" s="77" t="s">
        <v>451</v>
      </c>
      <c r="E82" s="78" t="s">
        <v>221</v>
      </c>
      <c r="F82" s="78"/>
      <c r="G82" s="78"/>
      <c r="H82" s="79"/>
      <c r="I82" s="61"/>
      <c r="J82" s="61"/>
      <c r="K82" s="61"/>
      <c r="L82" s="61">
        <f t="shared" si="1"/>
        <v>0</v>
      </c>
    </row>
    <row r="83" spans="1:12" s="161" customFormat="1" ht="15" thickBot="1">
      <c r="A83" s="162" t="s">
        <v>148</v>
      </c>
      <c r="B83" s="75"/>
      <c r="C83" s="76"/>
      <c r="D83" s="77" t="s">
        <v>452</v>
      </c>
      <c r="E83" s="78" t="s">
        <v>220</v>
      </c>
      <c r="F83" s="43"/>
      <c r="G83" s="78"/>
      <c r="H83" s="79"/>
      <c r="I83" s="61"/>
      <c r="J83" s="61"/>
      <c r="K83" s="61"/>
      <c r="L83" s="61">
        <f t="shared" si="1"/>
        <v>0</v>
      </c>
    </row>
    <row r="84" spans="1:12" s="161" customFormat="1" ht="15" thickBot="1">
      <c r="A84" s="162" t="s">
        <v>149</v>
      </c>
      <c r="B84" s="75"/>
      <c r="C84" s="76"/>
      <c r="D84" s="77" t="s">
        <v>453</v>
      </c>
      <c r="E84" s="80" t="s">
        <v>223</v>
      </c>
      <c r="F84" s="60"/>
      <c r="G84" s="80"/>
      <c r="H84" s="81"/>
      <c r="I84" s="62"/>
      <c r="J84" s="62"/>
      <c r="K84" s="62"/>
      <c r="L84" s="62">
        <f t="shared" si="1"/>
        <v>0</v>
      </c>
    </row>
    <row r="85" spans="1:12" s="161" customFormat="1" ht="15" thickBot="1">
      <c r="A85" s="162" t="s">
        <v>150</v>
      </c>
      <c r="B85" s="75"/>
      <c r="C85" s="76"/>
      <c r="D85" s="77" t="s">
        <v>454</v>
      </c>
      <c r="E85" s="78" t="s">
        <v>222</v>
      </c>
      <c r="F85" s="43"/>
      <c r="G85" s="78"/>
      <c r="H85" s="79"/>
      <c r="I85" s="61"/>
      <c r="J85" s="61"/>
      <c r="K85" s="61"/>
      <c r="L85" s="61">
        <f t="shared" si="1"/>
        <v>0</v>
      </c>
    </row>
    <row r="86" spans="1:12" s="161" customFormat="1" ht="15" thickBot="1">
      <c r="A86" s="162" t="s">
        <v>151</v>
      </c>
      <c r="B86" s="75"/>
      <c r="C86" s="76"/>
      <c r="D86" s="77" t="s">
        <v>455</v>
      </c>
      <c r="E86" s="78" t="s">
        <v>88</v>
      </c>
      <c r="F86" s="43"/>
      <c r="G86" s="78"/>
      <c r="H86" s="79"/>
      <c r="I86" s="61"/>
      <c r="J86" s="61"/>
      <c r="K86" s="61"/>
      <c r="L86" s="61">
        <f t="shared" si="1"/>
        <v>0</v>
      </c>
    </row>
    <row r="87" spans="1:12" s="107" customFormat="1" ht="16.5" thickBot="1">
      <c r="A87" s="162" t="s">
        <v>152</v>
      </c>
      <c r="B87" s="104" t="s">
        <v>84</v>
      </c>
      <c r="C87" s="105" t="s">
        <v>457</v>
      </c>
      <c r="D87" s="120"/>
      <c r="E87" s="120"/>
      <c r="F87" s="105"/>
      <c r="G87" s="105"/>
      <c r="H87" s="105"/>
      <c r="I87" s="106">
        <f>SUM(I88:I90)</f>
        <v>5452</v>
      </c>
      <c r="J87" s="106">
        <f>SUM(J88:J90)</f>
        <v>0</v>
      </c>
      <c r="K87" s="106">
        <f>SUM(K88:K90)</f>
        <v>0</v>
      </c>
      <c r="L87" s="153">
        <f t="shared" si="1"/>
        <v>5452</v>
      </c>
    </row>
    <row r="88" spans="1:12" s="107" customFormat="1" ht="16.5" thickBot="1">
      <c r="A88" s="162" t="s">
        <v>153</v>
      </c>
      <c r="B88" s="108"/>
      <c r="C88" s="109" t="s">
        <v>458</v>
      </c>
      <c r="D88" s="110" t="s">
        <v>171</v>
      </c>
      <c r="E88" s="110"/>
      <c r="F88" s="110"/>
      <c r="G88" s="110"/>
      <c r="H88" s="111"/>
      <c r="I88" s="112">
        <v>5452</v>
      </c>
      <c r="J88" s="112"/>
      <c r="K88" s="112"/>
      <c r="L88" s="154">
        <f t="shared" si="1"/>
        <v>5452</v>
      </c>
    </row>
    <row r="89" spans="1:12" s="107" customFormat="1" ht="16.5" thickBot="1">
      <c r="A89" s="162" t="s">
        <v>154</v>
      </c>
      <c r="B89" s="108"/>
      <c r="C89" s="109" t="s">
        <v>459</v>
      </c>
      <c r="D89" s="113" t="s">
        <v>96</v>
      </c>
      <c r="E89" s="113"/>
      <c r="F89" s="113"/>
      <c r="G89" s="113"/>
      <c r="H89" s="115"/>
      <c r="I89" s="116"/>
      <c r="J89" s="116"/>
      <c r="K89" s="116"/>
      <c r="L89" s="40">
        <f t="shared" si="1"/>
        <v>0</v>
      </c>
    </row>
    <row r="90" spans="1:12" s="107" customFormat="1" ht="16.5" thickBot="1">
      <c r="A90" s="162" t="s">
        <v>155</v>
      </c>
      <c r="B90" s="108"/>
      <c r="C90" s="109" t="s">
        <v>460</v>
      </c>
      <c r="D90" s="113" t="s">
        <v>191</v>
      </c>
      <c r="E90" s="114"/>
      <c r="F90" s="113"/>
      <c r="G90" s="113"/>
      <c r="H90" s="115"/>
      <c r="I90" s="116">
        <f>SUM(I91:I94)</f>
        <v>0</v>
      </c>
      <c r="J90" s="116">
        <f>SUM(J91:J94)</f>
        <v>0</v>
      </c>
      <c r="K90" s="116">
        <f>SUM(K91:K94)</f>
        <v>0</v>
      </c>
      <c r="L90" s="40">
        <f t="shared" si="1"/>
        <v>0</v>
      </c>
    </row>
    <row r="91" spans="1:12" s="161" customFormat="1" ht="15" thickBot="1">
      <c r="A91" s="162" t="s">
        <v>156</v>
      </c>
      <c r="B91" s="75"/>
      <c r="C91" s="82"/>
      <c r="D91" s="77" t="s">
        <v>461</v>
      </c>
      <c r="E91" s="78" t="s">
        <v>224</v>
      </c>
      <c r="F91" s="78"/>
      <c r="G91" s="78"/>
      <c r="H91" s="79"/>
      <c r="I91" s="61"/>
      <c r="J91" s="61"/>
      <c r="K91" s="61"/>
      <c r="L91" s="61">
        <f t="shared" si="1"/>
        <v>0</v>
      </c>
    </row>
    <row r="92" spans="1:12" s="161" customFormat="1" ht="15" thickBot="1">
      <c r="A92" s="162" t="s">
        <v>157</v>
      </c>
      <c r="B92" s="75"/>
      <c r="C92" s="82"/>
      <c r="D92" s="77" t="s">
        <v>462</v>
      </c>
      <c r="E92" s="78" t="s">
        <v>192</v>
      </c>
      <c r="F92" s="78"/>
      <c r="G92" s="78"/>
      <c r="H92" s="79"/>
      <c r="I92" s="61"/>
      <c r="J92" s="61"/>
      <c r="K92" s="61"/>
      <c r="L92" s="61">
        <f t="shared" si="1"/>
        <v>0</v>
      </c>
    </row>
    <row r="93" spans="1:12" s="161" customFormat="1" ht="15" thickBot="1">
      <c r="A93" s="162" t="s">
        <v>158</v>
      </c>
      <c r="B93" s="75"/>
      <c r="C93" s="82"/>
      <c r="D93" s="77" t="s">
        <v>463</v>
      </c>
      <c r="E93" s="78" t="s">
        <v>225</v>
      </c>
      <c r="F93" s="43"/>
      <c r="G93" s="78"/>
      <c r="H93" s="79"/>
      <c r="I93" s="61"/>
      <c r="J93" s="61"/>
      <c r="K93" s="61"/>
      <c r="L93" s="61">
        <f t="shared" si="1"/>
        <v>0</v>
      </c>
    </row>
    <row r="94" spans="1:12" s="161" customFormat="1" ht="15" thickBot="1">
      <c r="A94" s="162" t="s">
        <v>159</v>
      </c>
      <c r="B94" s="75"/>
      <c r="C94" s="82"/>
      <c r="D94" s="77" t="s">
        <v>456</v>
      </c>
      <c r="E94" s="78" t="s">
        <v>193</v>
      </c>
      <c r="F94" s="43"/>
      <c r="G94" s="78"/>
      <c r="H94" s="79"/>
      <c r="I94" s="62"/>
      <c r="J94" s="62"/>
      <c r="K94" s="62"/>
      <c r="L94" s="62">
        <f t="shared" si="1"/>
        <v>0</v>
      </c>
    </row>
    <row r="95" spans="1:12" s="103" customFormat="1" ht="30" customHeight="1" thickBot="1">
      <c r="A95" s="162" t="s">
        <v>160</v>
      </c>
      <c r="B95" s="479" t="s">
        <v>596</v>
      </c>
      <c r="C95" s="480"/>
      <c r="D95" s="480"/>
      <c r="E95" s="480"/>
      <c r="F95" s="480"/>
      <c r="G95" s="480"/>
      <c r="H95" s="481"/>
      <c r="I95" s="100">
        <f>SUM(I75,I87)</f>
        <v>140148</v>
      </c>
      <c r="J95" s="100">
        <f>SUM(J75,J87)</f>
        <v>0</v>
      </c>
      <c r="K95" s="100">
        <f>SUM(K75,K87)</f>
        <v>0</v>
      </c>
      <c r="L95" s="152">
        <f t="shared" si="1"/>
        <v>140148</v>
      </c>
    </row>
    <row r="96" spans="1:12" s="107" customFormat="1" ht="16.5" thickBot="1">
      <c r="A96" s="162" t="s">
        <v>161</v>
      </c>
      <c r="B96" s="104" t="s">
        <v>86</v>
      </c>
      <c r="C96" s="105" t="s">
        <v>464</v>
      </c>
      <c r="D96" s="105"/>
      <c r="E96" s="105"/>
      <c r="F96" s="105"/>
      <c r="G96" s="105"/>
      <c r="H96" s="105"/>
      <c r="I96" s="106">
        <f>SUM(I97:I103)</f>
        <v>0</v>
      </c>
      <c r="J96" s="106">
        <f>SUM(J97:J103)</f>
        <v>0</v>
      </c>
      <c r="K96" s="106">
        <f>SUM(K97:K103)</f>
        <v>0</v>
      </c>
      <c r="L96" s="153">
        <f t="shared" si="1"/>
        <v>0</v>
      </c>
    </row>
    <row r="97" spans="1:12" s="107" customFormat="1" ht="16.5" thickBot="1">
      <c r="A97" s="162" t="s">
        <v>162</v>
      </c>
      <c r="B97" s="108"/>
      <c r="C97" s="123" t="s">
        <v>465</v>
      </c>
      <c r="D97" s="124" t="s">
        <v>469</v>
      </c>
      <c r="E97" s="124"/>
      <c r="F97" s="124"/>
      <c r="G97" s="124"/>
      <c r="H97" s="125"/>
      <c r="I97" s="129"/>
      <c r="J97" s="129"/>
      <c r="K97" s="129"/>
      <c r="L97" s="155">
        <f t="shared" si="1"/>
        <v>0</v>
      </c>
    </row>
    <row r="98" spans="1:12" s="68" customFormat="1" ht="15" customHeight="1" thickBot="1">
      <c r="A98" s="162" t="s">
        <v>163</v>
      </c>
      <c r="B98" s="67"/>
      <c r="C98" s="56"/>
      <c r="D98" s="294" t="s">
        <v>473</v>
      </c>
      <c r="E98" s="66" t="s">
        <v>476</v>
      </c>
      <c r="F98" s="66"/>
      <c r="G98" s="66"/>
      <c r="H98" s="140"/>
      <c r="I98" s="134"/>
      <c r="J98" s="134"/>
      <c r="K98" s="134"/>
      <c r="L98" s="134">
        <f t="shared" si="1"/>
        <v>0</v>
      </c>
    </row>
    <row r="99" spans="1:12" s="68" customFormat="1" ht="15" customHeight="1" thickBot="1">
      <c r="A99" s="162" t="s">
        <v>164</v>
      </c>
      <c r="B99" s="67"/>
      <c r="C99" s="56"/>
      <c r="D99" s="294" t="s">
        <v>474</v>
      </c>
      <c r="E99" s="66" t="s">
        <v>295</v>
      </c>
      <c r="F99" s="66"/>
      <c r="G99" s="66"/>
      <c r="H99" s="140"/>
      <c r="I99" s="134"/>
      <c r="J99" s="134"/>
      <c r="K99" s="134"/>
      <c r="L99" s="134">
        <f t="shared" si="1"/>
        <v>0</v>
      </c>
    </row>
    <row r="100" spans="1:12" s="68" customFormat="1" ht="15" customHeight="1" thickBot="1">
      <c r="A100" s="162" t="s">
        <v>165</v>
      </c>
      <c r="B100" s="278"/>
      <c r="C100" s="279"/>
      <c r="D100" s="285" t="s">
        <v>475</v>
      </c>
      <c r="E100" s="280" t="s">
        <v>477</v>
      </c>
      <c r="F100" s="280"/>
      <c r="G100" s="280"/>
      <c r="H100" s="281"/>
      <c r="I100" s="282"/>
      <c r="J100" s="282"/>
      <c r="K100" s="282"/>
      <c r="L100" s="282">
        <f t="shared" si="1"/>
        <v>0</v>
      </c>
    </row>
    <row r="101" spans="1:12" s="107" customFormat="1" ht="16.5" thickBot="1">
      <c r="A101" s="162" t="s">
        <v>166</v>
      </c>
      <c r="B101" s="108"/>
      <c r="C101" s="123" t="s">
        <v>466</v>
      </c>
      <c r="D101" s="113" t="s">
        <v>470</v>
      </c>
      <c r="E101" s="113"/>
      <c r="F101" s="113"/>
      <c r="G101" s="113"/>
      <c r="H101" s="115"/>
      <c r="I101" s="116"/>
      <c r="J101" s="116"/>
      <c r="K101" s="116"/>
      <c r="L101" s="40">
        <f t="shared" si="1"/>
        <v>0</v>
      </c>
    </row>
    <row r="102" spans="1:12" s="107" customFormat="1" ht="16.5" thickBot="1">
      <c r="A102" s="162" t="s">
        <v>167</v>
      </c>
      <c r="B102" s="108"/>
      <c r="C102" s="123" t="s">
        <v>467</v>
      </c>
      <c r="D102" s="113" t="s">
        <v>471</v>
      </c>
      <c r="E102" s="113"/>
      <c r="F102" s="113"/>
      <c r="G102" s="113"/>
      <c r="H102" s="115"/>
      <c r="I102" s="291"/>
      <c r="J102" s="291"/>
      <c r="K102" s="291"/>
      <c r="L102" s="292">
        <f t="shared" si="1"/>
        <v>0</v>
      </c>
    </row>
    <row r="103" spans="1:12" s="87" customFormat="1" ht="15" customHeight="1" thickBot="1">
      <c r="A103" s="162" t="s">
        <v>168</v>
      </c>
      <c r="B103" s="284"/>
      <c r="C103" s="283" t="s">
        <v>468</v>
      </c>
      <c r="D103" s="286" t="s">
        <v>472</v>
      </c>
      <c r="E103" s="287"/>
      <c r="F103" s="287"/>
      <c r="G103" s="287"/>
      <c r="H103" s="288"/>
      <c r="I103" s="289"/>
      <c r="J103" s="289"/>
      <c r="K103" s="289"/>
      <c r="L103" s="290">
        <f t="shared" si="1"/>
        <v>0</v>
      </c>
    </row>
    <row r="104" spans="1:12" s="103" customFormat="1" ht="30" customHeight="1" thickBot="1">
      <c r="A104" s="162" t="s">
        <v>169</v>
      </c>
      <c r="B104" s="479" t="s">
        <v>597</v>
      </c>
      <c r="C104" s="480"/>
      <c r="D104" s="480"/>
      <c r="E104" s="480"/>
      <c r="F104" s="480"/>
      <c r="G104" s="480"/>
      <c r="H104" s="481"/>
      <c r="I104" s="126">
        <f>SUM(I95,I96)</f>
        <v>140148</v>
      </c>
      <c r="J104" s="126">
        <f>SUM(J95,J96)</f>
        <v>0</v>
      </c>
      <c r="K104" s="126">
        <f>SUM(K95,K96)</f>
        <v>0</v>
      </c>
      <c r="L104" s="156">
        <f t="shared" si="1"/>
        <v>140148</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4.xml><?xml version="1.0" encoding="utf-8"?>
<worksheet xmlns="http://schemas.openxmlformats.org/spreadsheetml/2006/main" xmlns:r="http://schemas.openxmlformats.org/officeDocument/2006/relationships">
  <dimension ref="A1:D35"/>
  <sheetViews>
    <sheetView view="pageBreakPreview" zoomScaleSheetLayoutView="100" zoomScalePageLayoutView="0" workbookViewId="0" topLeftCell="A1">
      <selection activeCell="D4" sqref="D4"/>
    </sheetView>
  </sheetViews>
  <sheetFormatPr defaultColWidth="9.140625" defaultRowHeight="24.75" customHeight="1"/>
  <cols>
    <col min="1" max="1" width="5.7109375" style="5" customWidth="1"/>
    <col min="2" max="2" width="10.7109375" style="6" customWidth="1"/>
    <col min="3" max="3" width="60.7109375" style="6" customWidth="1"/>
    <col min="4" max="4" width="20.7109375" style="6" customWidth="1"/>
    <col min="5" max="16384" width="9.140625" style="6" customWidth="1"/>
  </cols>
  <sheetData>
    <row r="1" ht="24.75" customHeight="1">
      <c r="D1" s="47" t="s">
        <v>753</v>
      </c>
    </row>
    <row r="2" ht="24.75" customHeight="1">
      <c r="D2" s="47"/>
    </row>
    <row r="3" spans="2:4" ht="24.75" customHeight="1">
      <c r="B3" s="495" t="s">
        <v>71</v>
      </c>
      <c r="C3" s="495"/>
      <c r="D3" s="495"/>
    </row>
    <row r="4" spans="2:4" ht="24.75" customHeight="1">
      <c r="B4" s="49"/>
      <c r="C4" s="49"/>
      <c r="D4" s="49"/>
    </row>
    <row r="5" ht="19.5" customHeight="1" thickBot="1">
      <c r="D5" s="48" t="s">
        <v>8</v>
      </c>
    </row>
    <row r="6" spans="1:4" ht="19.5" customHeight="1" thickBot="1">
      <c r="A6" s="7"/>
      <c r="B6" s="496" t="s">
        <v>9</v>
      </c>
      <c r="C6" s="497"/>
      <c r="D6" s="8" t="s">
        <v>10</v>
      </c>
    </row>
    <row r="7" spans="1:4" ht="19.5" customHeight="1">
      <c r="A7" s="9"/>
      <c r="B7" s="498" t="s">
        <v>72</v>
      </c>
      <c r="C7" s="500" t="s">
        <v>73</v>
      </c>
      <c r="D7" s="502" t="s">
        <v>621</v>
      </c>
    </row>
    <row r="8" spans="1:4" ht="13.5" thickBot="1">
      <c r="A8" s="10"/>
      <c r="B8" s="499"/>
      <c r="C8" s="501"/>
      <c r="D8" s="503"/>
    </row>
    <row r="9" spans="1:4" s="14" customFormat="1" ht="19.5" customHeight="1">
      <c r="A9" s="11" t="s">
        <v>14</v>
      </c>
      <c r="B9" s="12" t="s">
        <v>74</v>
      </c>
      <c r="C9" s="12"/>
      <c r="D9" s="13">
        <f>SUM(D10:D10)</f>
        <v>42760</v>
      </c>
    </row>
    <row r="10" spans="1:4" ht="19.5" customHeight="1">
      <c r="A10" s="15" t="s">
        <v>15</v>
      </c>
      <c r="B10" s="16">
        <v>1</v>
      </c>
      <c r="C10" s="17" t="s">
        <v>625</v>
      </c>
      <c r="D10" s="18">
        <v>42760</v>
      </c>
    </row>
    <row r="11" spans="1:4" s="14" customFormat="1" ht="19.5" customHeight="1">
      <c r="A11" s="15" t="s">
        <v>16</v>
      </c>
      <c r="B11" s="504" t="s">
        <v>75</v>
      </c>
      <c r="C11" s="504"/>
      <c r="D11" s="19">
        <f>SUM(D12:D14)</f>
        <v>73356</v>
      </c>
    </row>
    <row r="12" spans="1:4" ht="19.5" customHeight="1">
      <c r="A12" s="15" t="s">
        <v>17</v>
      </c>
      <c r="B12" s="16">
        <v>1</v>
      </c>
      <c r="C12" s="21" t="s">
        <v>172</v>
      </c>
      <c r="D12" s="22">
        <v>6177</v>
      </c>
    </row>
    <row r="13" spans="1:4" ht="19.5" customHeight="1">
      <c r="A13" s="15" t="s">
        <v>18</v>
      </c>
      <c r="B13" s="16">
        <v>2</v>
      </c>
      <c r="C13" s="21" t="s">
        <v>338</v>
      </c>
      <c r="D13" s="22">
        <v>47000</v>
      </c>
    </row>
    <row r="14" spans="1:4" ht="19.5" customHeight="1">
      <c r="A14" s="387" t="s">
        <v>19</v>
      </c>
      <c r="B14" s="388">
        <v>3</v>
      </c>
      <c r="C14" s="21" t="s">
        <v>626</v>
      </c>
      <c r="D14" s="22">
        <f>61433+Javaslat!N71</f>
        <v>20179</v>
      </c>
    </row>
    <row r="15" spans="1:4" ht="24.75" customHeight="1" thickBot="1">
      <c r="A15" s="30" t="s">
        <v>20</v>
      </c>
      <c r="B15" s="23"/>
      <c r="C15" s="24" t="s">
        <v>76</v>
      </c>
      <c r="D15" s="25">
        <f>SUM(D9,D11)</f>
        <v>116116</v>
      </c>
    </row>
    <row r="16" spans="1:4" ht="19.5" customHeight="1" thickBot="1">
      <c r="A16" s="50"/>
      <c r="B16" s="26"/>
      <c r="C16" s="26"/>
      <c r="D16" s="26"/>
    </row>
    <row r="17" spans="1:4" ht="24.75" customHeight="1" thickBot="1">
      <c r="A17" s="51" t="s">
        <v>21</v>
      </c>
      <c r="B17" s="27"/>
      <c r="C17" s="28" t="s">
        <v>77</v>
      </c>
      <c r="D17" s="29">
        <f>130000+Javaslat!N70</f>
        <v>120929</v>
      </c>
    </row>
    <row r="18" spans="1:4" ht="19.5" customHeight="1" thickBot="1">
      <c r="A18" s="50"/>
      <c r="B18" s="26"/>
      <c r="C18" s="26"/>
      <c r="D18" s="26"/>
    </row>
    <row r="19" spans="1:4" ht="24.75" customHeight="1" thickBot="1">
      <c r="A19" s="51" t="s">
        <v>22</v>
      </c>
      <c r="B19" s="31"/>
      <c r="C19" s="28" t="s">
        <v>78</v>
      </c>
      <c r="D19" s="29">
        <f>D15+D17</f>
        <v>237045</v>
      </c>
    </row>
    <row r="20" ht="12.75"/>
    <row r="21" spans="2:3" ht="24.75" customHeight="1">
      <c r="B21" s="494"/>
      <c r="C21" s="494"/>
    </row>
    <row r="22" spans="3:4" ht="12.75">
      <c r="C22" s="32"/>
      <c r="D22" s="33"/>
    </row>
    <row r="23" spans="3:4" ht="12.75">
      <c r="C23" s="32"/>
      <c r="D23" s="33"/>
    </row>
    <row r="24" spans="3:4" ht="12.75">
      <c r="C24" s="32"/>
      <c r="D24" s="33"/>
    </row>
    <row r="25" spans="3:4" ht="12.75">
      <c r="C25" s="20"/>
      <c r="D25" s="33"/>
    </row>
    <row r="26" spans="3:4" ht="12.75">
      <c r="C26" s="20"/>
      <c r="D26" s="33"/>
    </row>
    <row r="27" spans="3:4" ht="12.75">
      <c r="C27" s="20"/>
      <c r="D27" s="33"/>
    </row>
    <row r="28" spans="1:4" ht="12.75">
      <c r="A28" s="6"/>
      <c r="C28" s="20"/>
      <c r="D28" s="33"/>
    </row>
    <row r="29" spans="1:4" ht="12.75">
      <c r="A29" s="6"/>
      <c r="C29" s="20"/>
      <c r="D29" s="33"/>
    </row>
    <row r="30" spans="1:4" ht="12.75">
      <c r="A30" s="6"/>
      <c r="C30" s="20"/>
      <c r="D30" s="33"/>
    </row>
    <row r="31" spans="1:4" ht="12.75">
      <c r="A31" s="6"/>
      <c r="D31" s="34"/>
    </row>
    <row r="32" spans="1:4" ht="12.75">
      <c r="A32" s="6"/>
      <c r="D32" s="34"/>
    </row>
    <row r="33" ht="12.75">
      <c r="A33" s="6"/>
    </row>
    <row r="34" ht="12.75">
      <c r="A34" s="6"/>
    </row>
    <row r="35" ht="12.75">
      <c r="A35" s="6"/>
    </row>
  </sheetData>
  <sheetProtection/>
  <mergeCells count="7">
    <mergeCell ref="B21:C21"/>
    <mergeCell ref="B3:D3"/>
    <mergeCell ref="B6:C6"/>
    <mergeCell ref="B7:B8"/>
    <mergeCell ref="C7:C8"/>
    <mergeCell ref="D7:D8"/>
    <mergeCell ref="B11:C11"/>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19" min="1" max="3" man="1"/>
  </rowBreaks>
</worksheet>
</file>

<file path=xl/worksheets/sheet15.xml><?xml version="1.0" encoding="utf-8"?>
<worksheet xmlns="http://schemas.openxmlformats.org/spreadsheetml/2006/main" xmlns:r="http://schemas.openxmlformats.org/officeDocument/2006/relationships">
  <dimension ref="A1:M113"/>
  <sheetViews>
    <sheetView view="pageBreakPreview" zoomScaleSheetLayoutView="100" zoomScalePageLayoutView="0" workbookViewId="0" topLeftCell="A1">
      <selection activeCell="L7" sqref="L7"/>
    </sheetView>
  </sheetViews>
  <sheetFormatPr defaultColWidth="9.140625" defaultRowHeight="15"/>
  <cols>
    <col min="1" max="1" width="4.57421875" style="3" customWidth="1"/>
    <col min="2" max="7" width="10.7109375" style="4" customWidth="1"/>
    <col min="8" max="13" width="13.7109375" style="4" customWidth="1"/>
    <col min="14" max="16384" width="9.140625" style="4" customWidth="1"/>
  </cols>
  <sheetData>
    <row r="1" ht="12.75">
      <c r="M1" s="3" t="s">
        <v>754</v>
      </c>
    </row>
    <row r="2" spans="11:12" ht="12.75">
      <c r="K2" s="3"/>
      <c r="L2" s="3"/>
    </row>
    <row r="3" spans="1:13" ht="15.75">
      <c r="A3" s="546" t="s">
        <v>622</v>
      </c>
      <c r="B3" s="546"/>
      <c r="C3" s="546"/>
      <c r="D3" s="546"/>
      <c r="E3" s="546"/>
      <c r="F3" s="546"/>
      <c r="G3" s="546"/>
      <c r="H3" s="546"/>
      <c r="I3" s="546"/>
      <c r="J3" s="546"/>
      <c r="K3" s="546"/>
      <c r="L3" s="546"/>
      <c r="M3" s="546"/>
    </row>
    <row r="4" spans="1:13" ht="15.75">
      <c r="A4" s="547" t="s">
        <v>495</v>
      </c>
      <c r="B4" s="547"/>
      <c r="C4" s="547"/>
      <c r="D4" s="547"/>
      <c r="E4" s="547"/>
      <c r="F4" s="547"/>
      <c r="G4" s="547"/>
      <c r="H4" s="547"/>
      <c r="I4" s="547"/>
      <c r="J4" s="547"/>
      <c r="K4" s="547"/>
      <c r="L4" s="547"/>
      <c r="M4" s="547"/>
    </row>
    <row r="5" spans="1:13" ht="15.75">
      <c r="A5" s="547" t="s">
        <v>496</v>
      </c>
      <c r="B5" s="547"/>
      <c r="C5" s="547"/>
      <c r="D5" s="547"/>
      <c r="E5" s="547"/>
      <c r="F5" s="547"/>
      <c r="G5" s="547"/>
      <c r="H5" s="547"/>
      <c r="I5" s="547"/>
      <c r="J5" s="547"/>
      <c r="K5" s="547"/>
      <c r="L5" s="547"/>
      <c r="M5" s="547"/>
    </row>
    <row r="6" spans="1:13" ht="15.75">
      <c r="A6" s="547" t="s">
        <v>497</v>
      </c>
      <c r="B6" s="547"/>
      <c r="C6" s="547"/>
      <c r="D6" s="547"/>
      <c r="E6" s="547"/>
      <c r="F6" s="547"/>
      <c r="G6" s="547"/>
      <c r="H6" s="547"/>
      <c r="I6" s="547"/>
      <c r="J6" s="547"/>
      <c r="K6" s="547"/>
      <c r="L6" s="547"/>
      <c r="M6" s="547"/>
    </row>
    <row r="7" spans="1:12" ht="15.75">
      <c r="A7" s="297"/>
      <c r="B7" s="296"/>
      <c r="C7" s="296"/>
      <c r="D7" s="296"/>
      <c r="E7" s="296"/>
      <c r="F7" s="296"/>
      <c r="G7" s="296"/>
      <c r="H7" s="296"/>
      <c r="I7" s="296"/>
      <c r="J7" s="296"/>
      <c r="K7" s="296"/>
      <c r="L7" s="296"/>
    </row>
    <row r="8" spans="11:13" ht="12.75">
      <c r="K8" s="298"/>
      <c r="L8" s="298"/>
      <c r="M8" s="299" t="s">
        <v>8</v>
      </c>
    </row>
    <row r="9" spans="1:13" ht="12.75">
      <c r="A9" s="300"/>
      <c r="B9" s="548" t="s">
        <v>9</v>
      </c>
      <c r="C9" s="548"/>
      <c r="D9" s="548"/>
      <c r="E9" s="548"/>
      <c r="F9" s="548"/>
      <c r="G9" s="548"/>
      <c r="H9" s="301" t="s">
        <v>10</v>
      </c>
      <c r="I9" s="301" t="s">
        <v>11</v>
      </c>
      <c r="J9" s="301" t="s">
        <v>12</v>
      </c>
      <c r="K9" s="301" t="s">
        <v>13</v>
      </c>
      <c r="L9" s="302" t="s">
        <v>90</v>
      </c>
      <c r="M9" s="302" t="s">
        <v>91</v>
      </c>
    </row>
    <row r="10" spans="1:13" s="305" customFormat="1" ht="93.75" customHeight="1">
      <c r="A10" s="439" t="s">
        <v>14</v>
      </c>
      <c r="B10" s="549" t="s">
        <v>498</v>
      </c>
      <c r="C10" s="550"/>
      <c r="D10" s="550"/>
      <c r="E10" s="550"/>
      <c r="F10" s="550"/>
      <c r="G10" s="551"/>
      <c r="H10" s="303" t="s">
        <v>499</v>
      </c>
      <c r="I10" s="304" t="s">
        <v>500</v>
      </c>
      <c r="J10" s="304" t="s">
        <v>501</v>
      </c>
      <c r="K10" s="303" t="s">
        <v>502</v>
      </c>
      <c r="L10" s="303" t="s">
        <v>577</v>
      </c>
      <c r="M10" s="552" t="s">
        <v>80</v>
      </c>
    </row>
    <row r="11" spans="1:13" ht="12.75">
      <c r="A11" s="439" t="s">
        <v>15</v>
      </c>
      <c r="B11" s="306"/>
      <c r="C11" s="307"/>
      <c r="D11" s="307"/>
      <c r="E11" s="307"/>
      <c r="F11" s="307"/>
      <c r="G11" s="308"/>
      <c r="H11" s="524" t="s">
        <v>503</v>
      </c>
      <c r="I11" s="525"/>
      <c r="J11" s="525"/>
      <c r="K11" s="525"/>
      <c r="L11" s="526"/>
      <c r="M11" s="553"/>
    </row>
    <row r="12" spans="1:13" s="305" customFormat="1" ht="25.5" customHeight="1">
      <c r="A12" s="439" t="s">
        <v>16</v>
      </c>
      <c r="B12" s="309"/>
      <c r="C12" s="310"/>
      <c r="D12" s="310"/>
      <c r="E12" s="310"/>
      <c r="F12" s="310"/>
      <c r="G12" s="311"/>
      <c r="H12" s="312" t="s">
        <v>504</v>
      </c>
      <c r="I12" s="522" t="s">
        <v>623</v>
      </c>
      <c r="J12" s="523"/>
      <c r="K12" s="523"/>
      <c r="L12" s="517"/>
      <c r="M12" s="553"/>
    </row>
    <row r="13" spans="1:13" s="305" customFormat="1" ht="25.5" customHeight="1">
      <c r="A13" s="439" t="s">
        <v>17</v>
      </c>
      <c r="B13" s="540" t="s">
        <v>171</v>
      </c>
      <c r="C13" s="541"/>
      <c r="D13" s="541"/>
      <c r="E13" s="541"/>
      <c r="F13" s="541"/>
      <c r="G13" s="541"/>
      <c r="H13" s="541"/>
      <c r="I13" s="541"/>
      <c r="J13" s="541"/>
      <c r="K13" s="541"/>
      <c r="L13" s="541"/>
      <c r="M13" s="542"/>
    </row>
    <row r="14" spans="1:13" ht="25.5" customHeight="1">
      <c r="A14" s="439" t="s">
        <v>18</v>
      </c>
      <c r="B14" s="508" t="s">
        <v>505</v>
      </c>
      <c r="C14" s="509"/>
      <c r="D14" s="509"/>
      <c r="E14" s="509"/>
      <c r="F14" s="509"/>
      <c r="G14" s="510"/>
      <c r="H14" s="313">
        <f>SUM(H15:H15)</f>
        <v>0</v>
      </c>
      <c r="I14" s="313">
        <f>SUM(I15:I15)</f>
        <v>0</v>
      </c>
      <c r="J14" s="313">
        <f>SUM(J15:J15)</f>
        <v>0</v>
      </c>
      <c r="K14" s="313">
        <f>SUM(K15:K15)</f>
        <v>2000</v>
      </c>
      <c r="L14" s="313">
        <f>SUM(L15:L15)</f>
        <v>0</v>
      </c>
      <c r="M14" s="313">
        <f aca="true" t="shared" si="0" ref="M14:M22">SUM(H14:K14)</f>
        <v>2000</v>
      </c>
    </row>
    <row r="15" spans="1:13" ht="12.75">
      <c r="A15" s="439" t="s">
        <v>19</v>
      </c>
      <c r="B15" s="505" t="s">
        <v>633</v>
      </c>
      <c r="C15" s="506"/>
      <c r="D15" s="506"/>
      <c r="E15" s="506"/>
      <c r="F15" s="506"/>
      <c r="G15" s="507"/>
      <c r="H15" s="323"/>
      <c r="I15" s="323"/>
      <c r="J15" s="323"/>
      <c r="K15" s="323">
        <v>2000</v>
      </c>
      <c r="L15" s="323"/>
      <c r="M15" s="323">
        <f t="shared" si="0"/>
        <v>2000</v>
      </c>
    </row>
    <row r="16" spans="1:13" s="305" customFormat="1" ht="12.75">
      <c r="A16" s="439" t="s">
        <v>21</v>
      </c>
      <c r="B16" s="508" t="s">
        <v>575</v>
      </c>
      <c r="C16" s="509"/>
      <c r="D16" s="509"/>
      <c r="E16" s="509"/>
      <c r="F16" s="509"/>
      <c r="G16" s="510"/>
      <c r="H16" s="315">
        <f>SUM(H17:H17)</f>
        <v>0</v>
      </c>
      <c r="I16" s="315">
        <f>SUM(I17:I17)</f>
        <v>0</v>
      </c>
      <c r="J16" s="315">
        <f>SUM(J17:J17)</f>
        <v>0</v>
      </c>
      <c r="K16" s="315">
        <f>SUM(K17:K17)</f>
        <v>1900</v>
      </c>
      <c r="L16" s="315">
        <f>SUM(L17:L17)</f>
        <v>0</v>
      </c>
      <c r="M16" s="315">
        <f t="shared" si="0"/>
        <v>1900</v>
      </c>
    </row>
    <row r="17" spans="1:13" ht="12.75">
      <c r="A17" s="439" t="s">
        <v>22</v>
      </c>
      <c r="B17" s="505" t="s">
        <v>576</v>
      </c>
      <c r="C17" s="506"/>
      <c r="D17" s="506"/>
      <c r="E17" s="506"/>
      <c r="F17" s="506"/>
      <c r="G17" s="507"/>
      <c r="H17" s="323"/>
      <c r="I17" s="323"/>
      <c r="J17" s="323"/>
      <c r="K17" s="323">
        <v>1900</v>
      </c>
      <c r="L17" s="323"/>
      <c r="M17" s="323">
        <f t="shared" si="0"/>
        <v>1900</v>
      </c>
    </row>
    <row r="18" spans="1:13" s="305" customFormat="1" ht="25.5" customHeight="1">
      <c r="A18" s="439" t="s">
        <v>23</v>
      </c>
      <c r="B18" s="508" t="s">
        <v>506</v>
      </c>
      <c r="C18" s="509"/>
      <c r="D18" s="509"/>
      <c r="E18" s="509"/>
      <c r="F18" s="509"/>
      <c r="G18" s="510"/>
      <c r="H18" s="315">
        <f>SUM(H19:H22)</f>
        <v>0</v>
      </c>
      <c r="I18" s="315">
        <f>SUM(I19:I22)</f>
        <v>0</v>
      </c>
      <c r="J18" s="315">
        <f>SUM(J19:J22)</f>
        <v>0</v>
      </c>
      <c r="K18" s="315">
        <f>SUM(K19:K22)</f>
        <v>8379</v>
      </c>
      <c r="L18" s="315">
        <f>SUM(L19:L22)</f>
        <v>0</v>
      </c>
      <c r="M18" s="315">
        <f t="shared" si="0"/>
        <v>8379</v>
      </c>
    </row>
    <row r="19" spans="1:13" ht="12.75">
      <c r="A19" s="439" t="s">
        <v>24</v>
      </c>
      <c r="B19" s="505" t="s">
        <v>507</v>
      </c>
      <c r="C19" s="506"/>
      <c r="D19" s="506"/>
      <c r="E19" s="506"/>
      <c r="F19" s="506"/>
      <c r="G19" s="507"/>
      <c r="H19" s="323"/>
      <c r="I19" s="323"/>
      <c r="J19" s="323"/>
      <c r="K19" s="323">
        <v>200</v>
      </c>
      <c r="L19" s="323"/>
      <c r="M19" s="323">
        <f t="shared" si="0"/>
        <v>200</v>
      </c>
    </row>
    <row r="20" spans="1:13" ht="12.75">
      <c r="A20" s="439" t="s">
        <v>25</v>
      </c>
      <c r="B20" s="505" t="s">
        <v>508</v>
      </c>
      <c r="C20" s="506"/>
      <c r="D20" s="506"/>
      <c r="E20" s="506"/>
      <c r="F20" s="506"/>
      <c r="G20" s="507"/>
      <c r="H20" s="323"/>
      <c r="I20" s="323"/>
      <c r="J20" s="323"/>
      <c r="K20" s="323">
        <f>1046+Javaslat!N82+Javaslat!N84</f>
        <v>5779</v>
      </c>
      <c r="L20" s="323"/>
      <c r="M20" s="323">
        <f t="shared" si="0"/>
        <v>5779</v>
      </c>
    </row>
    <row r="21" spans="1:13" ht="12.75">
      <c r="A21" s="439" t="s">
        <v>26</v>
      </c>
      <c r="B21" s="519" t="s">
        <v>509</v>
      </c>
      <c r="C21" s="520"/>
      <c r="D21" s="520"/>
      <c r="E21" s="520"/>
      <c r="F21" s="520"/>
      <c r="G21" s="521"/>
      <c r="H21" s="323"/>
      <c r="I21" s="323"/>
      <c r="J21" s="323"/>
      <c r="K21" s="323">
        <v>2000</v>
      </c>
      <c r="L21" s="323"/>
      <c r="M21" s="323">
        <f t="shared" si="0"/>
        <v>2000</v>
      </c>
    </row>
    <row r="22" spans="1:13" ht="12.75">
      <c r="A22" s="439" t="s">
        <v>27</v>
      </c>
      <c r="B22" s="519" t="s">
        <v>635</v>
      </c>
      <c r="C22" s="520"/>
      <c r="D22" s="520"/>
      <c r="E22" s="520"/>
      <c r="F22" s="520"/>
      <c r="G22" s="521"/>
      <c r="H22" s="323"/>
      <c r="I22" s="323"/>
      <c r="J22" s="323"/>
      <c r="K22" s="323">
        <v>400</v>
      </c>
      <c r="L22" s="323"/>
      <c r="M22" s="323">
        <f t="shared" si="0"/>
        <v>400</v>
      </c>
    </row>
    <row r="23" spans="1:13" ht="12.75">
      <c r="A23" s="439" t="s">
        <v>32</v>
      </c>
      <c r="B23" s="508" t="s">
        <v>510</v>
      </c>
      <c r="C23" s="509"/>
      <c r="D23" s="509"/>
      <c r="E23" s="509"/>
      <c r="F23" s="509"/>
      <c r="G23" s="510"/>
      <c r="H23" s="315">
        <f>SUM(H24:H24)</f>
        <v>0</v>
      </c>
      <c r="I23" s="315">
        <f>SUM(I24:I24)</f>
        <v>0</v>
      </c>
      <c r="J23" s="315">
        <f>SUM(J24:J24)</f>
        <v>0</v>
      </c>
      <c r="K23" s="315">
        <f>SUM(K24:K25)</f>
        <v>11600</v>
      </c>
      <c r="L23" s="315">
        <f>SUM(L24:L24)</f>
        <v>0</v>
      </c>
      <c r="M23" s="315">
        <f aca="true" t="shared" si="1" ref="M23:M34">SUM(H23:L23)</f>
        <v>11600</v>
      </c>
    </row>
    <row r="24" spans="1:13" ht="12.75">
      <c r="A24" s="439" t="s">
        <v>37</v>
      </c>
      <c r="B24" s="505" t="s">
        <v>636</v>
      </c>
      <c r="C24" s="506"/>
      <c r="D24" s="506"/>
      <c r="E24" s="506"/>
      <c r="F24" s="506"/>
      <c r="G24" s="507"/>
      <c r="H24" s="323"/>
      <c r="I24" s="323"/>
      <c r="J24" s="323"/>
      <c r="K24" s="323">
        <v>1600</v>
      </c>
      <c r="L24" s="323"/>
      <c r="M24" s="323">
        <f t="shared" si="1"/>
        <v>1600</v>
      </c>
    </row>
    <row r="25" spans="1:13" ht="12.75">
      <c r="A25" s="439"/>
      <c r="B25" s="505" t="str">
        <f>Javaslat!D85</f>
        <v>Külterületi utak stabilizálása mart aszfalttal</v>
      </c>
      <c r="C25" s="506"/>
      <c r="D25" s="506"/>
      <c r="E25" s="506"/>
      <c r="F25" s="506"/>
      <c r="G25" s="507"/>
      <c r="H25" s="323"/>
      <c r="I25" s="323"/>
      <c r="J25" s="323"/>
      <c r="K25" s="323">
        <f>Javaslat!N85</f>
        <v>10000</v>
      </c>
      <c r="L25" s="323"/>
      <c r="M25" s="323">
        <f>K25</f>
        <v>10000</v>
      </c>
    </row>
    <row r="26" spans="1:13" s="305" customFormat="1" ht="24" customHeight="1">
      <c r="A26" s="439" t="s">
        <v>38</v>
      </c>
      <c r="B26" s="508" t="s">
        <v>511</v>
      </c>
      <c r="C26" s="509"/>
      <c r="D26" s="509"/>
      <c r="E26" s="509"/>
      <c r="F26" s="509"/>
      <c r="G26" s="510"/>
      <c r="H26" s="315">
        <f>SUM(H27:H29)</f>
        <v>1462426</v>
      </c>
      <c r="I26" s="315">
        <f>SUM(I27:I29)</f>
        <v>3769</v>
      </c>
      <c r="J26" s="315">
        <f>SUM(J27:J29)</f>
        <v>0</v>
      </c>
      <c r="K26" s="315">
        <f>SUM(K27:K29)</f>
        <v>0</v>
      </c>
      <c r="L26" s="315">
        <f>SUM(L27:L29)</f>
        <v>1079062</v>
      </c>
      <c r="M26" s="315">
        <f t="shared" si="1"/>
        <v>2545257</v>
      </c>
    </row>
    <row r="27" spans="1:13" ht="12.75">
      <c r="A27" s="439" t="s">
        <v>39</v>
      </c>
      <c r="B27" s="512" t="s">
        <v>512</v>
      </c>
      <c r="C27" s="513"/>
      <c r="D27" s="513"/>
      <c r="E27" s="513"/>
      <c r="F27" s="513"/>
      <c r="G27" s="514"/>
      <c r="H27" s="325">
        <v>273272</v>
      </c>
      <c r="I27" s="325">
        <v>2047</v>
      </c>
      <c r="J27" s="325"/>
      <c r="K27" s="325"/>
      <c r="L27" s="325">
        <v>418921</v>
      </c>
      <c r="M27" s="325">
        <f t="shared" si="1"/>
        <v>694240</v>
      </c>
    </row>
    <row r="28" spans="1:13" ht="12.75">
      <c r="A28" s="439" t="s">
        <v>40</v>
      </c>
      <c r="B28" s="512" t="s">
        <v>513</v>
      </c>
      <c r="C28" s="513"/>
      <c r="D28" s="513"/>
      <c r="E28" s="513"/>
      <c r="F28" s="513"/>
      <c r="G28" s="514"/>
      <c r="H28" s="325">
        <v>214541</v>
      </c>
      <c r="I28" s="325">
        <v>1722</v>
      </c>
      <c r="J28" s="325"/>
      <c r="K28" s="325"/>
      <c r="L28" s="325">
        <v>334295</v>
      </c>
      <c r="M28" s="325">
        <f t="shared" si="1"/>
        <v>550558</v>
      </c>
    </row>
    <row r="29" spans="1:13" ht="12.75">
      <c r="A29" s="439" t="s">
        <v>41</v>
      </c>
      <c r="B29" s="512" t="s">
        <v>578</v>
      </c>
      <c r="C29" s="513"/>
      <c r="D29" s="513"/>
      <c r="E29" s="513"/>
      <c r="F29" s="513"/>
      <c r="G29" s="514"/>
      <c r="H29" s="325">
        <v>974613</v>
      </c>
      <c r="I29" s="325"/>
      <c r="J29" s="325"/>
      <c r="K29" s="325"/>
      <c r="L29" s="325">
        <v>325846</v>
      </c>
      <c r="M29" s="325">
        <f t="shared" si="1"/>
        <v>1300459</v>
      </c>
    </row>
    <row r="30" spans="1:13" ht="12.75">
      <c r="A30" s="439" t="s">
        <v>42</v>
      </c>
      <c r="B30" s="508" t="s">
        <v>514</v>
      </c>
      <c r="C30" s="509"/>
      <c r="D30" s="509"/>
      <c r="E30" s="509"/>
      <c r="F30" s="509"/>
      <c r="G30" s="510"/>
      <c r="H30" s="313">
        <f aca="true" t="shared" si="2" ref="H30:M30">SUM(H31:H32)</f>
        <v>0</v>
      </c>
      <c r="I30" s="313">
        <f t="shared" si="2"/>
        <v>15138</v>
      </c>
      <c r="J30" s="313">
        <f t="shared" si="2"/>
        <v>0</v>
      </c>
      <c r="K30" s="313">
        <f t="shared" si="2"/>
        <v>0</v>
      </c>
      <c r="L30" s="313">
        <f t="shared" si="2"/>
        <v>0</v>
      </c>
      <c r="M30" s="313">
        <f t="shared" si="2"/>
        <v>15138</v>
      </c>
    </row>
    <row r="31" spans="1:13" ht="27" customHeight="1">
      <c r="A31" s="439"/>
      <c r="B31" s="512" t="s">
        <v>637</v>
      </c>
      <c r="C31" s="513"/>
      <c r="D31" s="513"/>
      <c r="E31" s="513"/>
      <c r="F31" s="513"/>
      <c r="G31" s="514"/>
      <c r="H31" s="325"/>
      <c r="I31" s="325">
        <v>11430</v>
      </c>
      <c r="J31" s="325"/>
      <c r="K31" s="325"/>
      <c r="L31" s="325"/>
      <c r="M31" s="325">
        <f t="shared" si="1"/>
        <v>11430</v>
      </c>
    </row>
    <row r="32" spans="1:13" ht="12.75" customHeight="1">
      <c r="A32" s="439"/>
      <c r="B32" s="512" t="s">
        <v>638</v>
      </c>
      <c r="C32" s="513"/>
      <c r="D32" s="513"/>
      <c r="E32" s="513"/>
      <c r="F32" s="513"/>
      <c r="G32" s="514"/>
      <c r="H32" s="325"/>
      <c r="I32" s="325">
        <v>3708</v>
      </c>
      <c r="J32" s="325"/>
      <c r="K32" s="325"/>
      <c r="L32" s="325"/>
      <c r="M32" s="325">
        <f t="shared" si="1"/>
        <v>3708</v>
      </c>
    </row>
    <row r="33" spans="1:13" s="305" customFormat="1" ht="24" customHeight="1">
      <c r="A33" s="439" t="s">
        <v>44</v>
      </c>
      <c r="B33" s="508" t="s">
        <v>516</v>
      </c>
      <c r="C33" s="509"/>
      <c r="D33" s="509"/>
      <c r="E33" s="509"/>
      <c r="F33" s="509"/>
      <c r="G33" s="510"/>
      <c r="H33" s="315">
        <f>SUM(H34:H34)</f>
        <v>0</v>
      </c>
      <c r="I33" s="315">
        <f>SUM(I34:I34)</f>
        <v>0</v>
      </c>
      <c r="J33" s="315">
        <f>SUM(J34:J34)</f>
        <v>0</v>
      </c>
      <c r="K33" s="315">
        <f>SUM(K34:K34)</f>
        <v>300</v>
      </c>
      <c r="L33" s="315">
        <f>SUM(L34:L34)</f>
        <v>0</v>
      </c>
      <c r="M33" s="315">
        <f t="shared" si="1"/>
        <v>300</v>
      </c>
    </row>
    <row r="34" spans="1:13" ht="12.75">
      <c r="A34" s="439" t="s">
        <v>45</v>
      </c>
      <c r="B34" s="505" t="s">
        <v>581</v>
      </c>
      <c r="C34" s="506"/>
      <c r="D34" s="506"/>
      <c r="E34" s="506"/>
      <c r="F34" s="506"/>
      <c r="G34" s="507"/>
      <c r="H34" s="323"/>
      <c r="I34" s="323"/>
      <c r="J34" s="323"/>
      <c r="K34" s="323">
        <v>300</v>
      </c>
      <c r="L34" s="323"/>
      <c r="M34" s="323">
        <f t="shared" si="1"/>
        <v>300</v>
      </c>
    </row>
    <row r="35" spans="1:13" ht="12.75">
      <c r="A35" s="439" t="s">
        <v>48</v>
      </c>
      <c r="B35" s="515" t="s">
        <v>517</v>
      </c>
      <c r="C35" s="516"/>
      <c r="D35" s="516"/>
      <c r="E35" s="516"/>
      <c r="F35" s="516"/>
      <c r="G35" s="517"/>
      <c r="H35" s="313">
        <f>SUM(H36:H37)</f>
        <v>0</v>
      </c>
      <c r="I35" s="313">
        <f>SUM(I36:I37)</f>
        <v>0</v>
      </c>
      <c r="J35" s="313">
        <f>SUM(J36:J37)</f>
        <v>21415</v>
      </c>
      <c r="K35" s="313">
        <f>SUM(K36:K38)</f>
        <v>12135</v>
      </c>
      <c r="L35" s="313">
        <f>SUM(L36:L37)</f>
        <v>0</v>
      </c>
      <c r="M35" s="313">
        <f>SUM(M36:M38)</f>
        <v>33550</v>
      </c>
    </row>
    <row r="36" spans="1:13" ht="12.75">
      <c r="A36" s="439" t="s">
        <v>49</v>
      </c>
      <c r="B36" s="518" t="s">
        <v>528</v>
      </c>
      <c r="C36" s="518"/>
      <c r="D36" s="518"/>
      <c r="E36" s="518"/>
      <c r="F36" s="518"/>
      <c r="G36" s="518"/>
      <c r="H36" s="323"/>
      <c r="I36" s="323"/>
      <c r="J36" s="323"/>
      <c r="K36" s="323">
        <v>5583</v>
      </c>
      <c r="L36" s="323"/>
      <c r="M36" s="323">
        <f>SUM(H36:K36)</f>
        <v>5583</v>
      </c>
    </row>
    <row r="37" spans="1:13" ht="12.75">
      <c r="A37" s="439"/>
      <c r="B37" s="505" t="s">
        <v>639</v>
      </c>
      <c r="C37" s="506"/>
      <c r="D37" s="506"/>
      <c r="E37" s="506"/>
      <c r="F37" s="506"/>
      <c r="G37" s="507"/>
      <c r="H37" s="323"/>
      <c r="I37" s="323"/>
      <c r="J37" s="323">
        <v>21415</v>
      </c>
      <c r="K37" s="323"/>
      <c r="L37" s="323"/>
      <c r="M37" s="323">
        <f>SUM(H37:K37)</f>
        <v>21415</v>
      </c>
    </row>
    <row r="38" spans="1:13" ht="27" customHeight="1">
      <c r="A38" s="439"/>
      <c r="B38" s="505" t="str">
        <f>Javaslat!D83</f>
        <v>Szennyvízvezetékkel érintett ingatlanokhoz kapcsolódó szorgalmi jog bejegyzés</v>
      </c>
      <c r="C38" s="506"/>
      <c r="D38" s="506"/>
      <c r="E38" s="506"/>
      <c r="F38" s="506"/>
      <c r="G38" s="507"/>
      <c r="H38" s="323"/>
      <c r="I38" s="323"/>
      <c r="J38" s="323"/>
      <c r="K38" s="323">
        <f>Javaslat!N83</f>
        <v>6552</v>
      </c>
      <c r="L38" s="323"/>
      <c r="M38" s="323">
        <f>K38</f>
        <v>6552</v>
      </c>
    </row>
    <row r="39" spans="1:13" ht="12.75">
      <c r="A39" s="439" t="s">
        <v>50</v>
      </c>
      <c r="B39" s="508" t="s">
        <v>518</v>
      </c>
      <c r="C39" s="509"/>
      <c r="D39" s="509"/>
      <c r="E39" s="509"/>
      <c r="F39" s="509"/>
      <c r="G39" s="510"/>
      <c r="H39" s="315">
        <f>SUM(H40:H40)</f>
        <v>0</v>
      </c>
      <c r="I39" s="315">
        <f>SUM(I40:I40)</f>
        <v>0</v>
      </c>
      <c r="J39" s="315">
        <f>SUM(J40:J40)</f>
        <v>0</v>
      </c>
      <c r="K39" s="315">
        <f>SUM(K40:K40)</f>
        <v>13319</v>
      </c>
      <c r="L39" s="315">
        <f>SUM(L40:L40)</f>
        <v>0</v>
      </c>
      <c r="M39" s="315">
        <f>SUM(H39:K39)</f>
        <v>13319</v>
      </c>
    </row>
    <row r="40" spans="1:13" ht="12.75">
      <c r="A40" s="439" t="s">
        <v>51</v>
      </c>
      <c r="B40" s="505" t="s">
        <v>519</v>
      </c>
      <c r="C40" s="506"/>
      <c r="D40" s="506"/>
      <c r="E40" s="506"/>
      <c r="F40" s="506"/>
      <c r="G40" s="507"/>
      <c r="H40" s="323"/>
      <c r="I40" s="323"/>
      <c r="J40" s="323"/>
      <c r="K40" s="323">
        <v>13319</v>
      </c>
      <c r="L40" s="323"/>
      <c r="M40" s="323">
        <f>SUM(H40:K40)</f>
        <v>13319</v>
      </c>
    </row>
    <row r="41" spans="1:13" ht="12.75">
      <c r="A41" s="439" t="s">
        <v>52</v>
      </c>
      <c r="B41" s="508" t="s">
        <v>520</v>
      </c>
      <c r="C41" s="509"/>
      <c r="D41" s="509"/>
      <c r="E41" s="509"/>
      <c r="F41" s="509"/>
      <c r="G41" s="510"/>
      <c r="H41" s="315">
        <f>SUM(H42:H42)</f>
        <v>0</v>
      </c>
      <c r="I41" s="315">
        <f>SUM(I42:I42)</f>
        <v>0</v>
      </c>
      <c r="J41" s="315">
        <f>SUM(J42:J42)</f>
        <v>11905</v>
      </c>
      <c r="K41" s="315">
        <f>SUM(K42:K42)</f>
        <v>0</v>
      </c>
      <c r="L41" s="315">
        <f>SUM(L42:L42)</f>
        <v>0</v>
      </c>
      <c r="M41" s="315">
        <f>SUM(H41:L41)</f>
        <v>11905</v>
      </c>
    </row>
    <row r="42" spans="1:13" ht="12.75" customHeight="1">
      <c r="A42" s="439" t="s">
        <v>53</v>
      </c>
      <c r="B42" s="505" t="s">
        <v>640</v>
      </c>
      <c r="C42" s="506"/>
      <c r="D42" s="506"/>
      <c r="E42" s="506"/>
      <c r="F42" s="506"/>
      <c r="G42" s="507"/>
      <c r="H42" s="323"/>
      <c r="I42" s="323"/>
      <c r="J42" s="323">
        <v>11905</v>
      </c>
      <c r="K42" s="323"/>
      <c r="L42" s="323"/>
      <c r="M42" s="323">
        <f>SUM(H42:L42)</f>
        <v>11905</v>
      </c>
    </row>
    <row r="43" spans="1:13" ht="12.75">
      <c r="A43" s="439" t="s">
        <v>55</v>
      </c>
      <c r="B43" s="515" t="s">
        <v>582</v>
      </c>
      <c r="C43" s="516"/>
      <c r="D43" s="516"/>
      <c r="E43" s="516"/>
      <c r="F43" s="516"/>
      <c r="G43" s="517"/>
      <c r="H43" s="313">
        <f>SUM(H44:H44)</f>
        <v>0</v>
      </c>
      <c r="I43" s="313">
        <f>SUM(I44:I44)</f>
        <v>0</v>
      </c>
      <c r="J43" s="313">
        <f>SUM(J44:J44)</f>
        <v>0</v>
      </c>
      <c r="K43" s="313">
        <f>SUM(K44:K44)</f>
        <v>500</v>
      </c>
      <c r="L43" s="313">
        <f>SUM(L44:L44)</f>
        <v>0</v>
      </c>
      <c r="M43" s="313">
        <f>SUM(H43:K43)</f>
        <v>500</v>
      </c>
    </row>
    <row r="44" spans="1:13" ht="12.75">
      <c r="A44" s="439" t="s">
        <v>56</v>
      </c>
      <c r="B44" s="505" t="s">
        <v>583</v>
      </c>
      <c r="C44" s="506"/>
      <c r="D44" s="506"/>
      <c r="E44" s="506"/>
      <c r="F44" s="506"/>
      <c r="G44" s="507"/>
      <c r="H44" s="323"/>
      <c r="I44" s="323"/>
      <c r="J44" s="323"/>
      <c r="K44" s="323">
        <v>500</v>
      </c>
      <c r="L44" s="323"/>
      <c r="M44" s="323">
        <f>SUM(H44:K44)</f>
        <v>500</v>
      </c>
    </row>
    <row r="45" spans="1:13" ht="12.75">
      <c r="A45" s="439" t="s">
        <v>57</v>
      </c>
      <c r="B45" s="515" t="s">
        <v>521</v>
      </c>
      <c r="C45" s="516"/>
      <c r="D45" s="516"/>
      <c r="E45" s="516"/>
      <c r="F45" s="516"/>
      <c r="G45" s="517"/>
      <c r="H45" s="313">
        <f>SUM(H46:H48)</f>
        <v>0</v>
      </c>
      <c r="I45" s="313">
        <f>SUM(I46:I48)</f>
        <v>59006</v>
      </c>
      <c r="J45" s="313">
        <f>SUM(J46:J48)</f>
        <v>0</v>
      </c>
      <c r="K45" s="313">
        <f>SUM(K46:K48)</f>
        <v>1032</v>
      </c>
      <c r="L45" s="313">
        <f>SUM(L46:L48)</f>
        <v>0</v>
      </c>
      <c r="M45" s="313">
        <f>SUM(H45:L45)</f>
        <v>60038</v>
      </c>
    </row>
    <row r="46" spans="1:13" ht="12.75">
      <c r="A46" s="439" t="s">
        <v>58</v>
      </c>
      <c r="B46" s="505" t="s">
        <v>522</v>
      </c>
      <c r="C46" s="506"/>
      <c r="D46" s="506"/>
      <c r="E46" s="506"/>
      <c r="F46" s="506"/>
      <c r="G46" s="507"/>
      <c r="H46" s="323"/>
      <c r="I46" s="323"/>
      <c r="J46" s="323"/>
      <c r="K46" s="323">
        <v>1032</v>
      </c>
      <c r="L46" s="323"/>
      <c r="M46" s="323">
        <f>SUM(H46:L46)</f>
        <v>1032</v>
      </c>
    </row>
    <row r="47" spans="1:13" ht="12.75">
      <c r="A47" s="439" t="s">
        <v>59</v>
      </c>
      <c r="B47" s="512" t="s">
        <v>641</v>
      </c>
      <c r="C47" s="513"/>
      <c r="D47" s="513"/>
      <c r="E47" s="513"/>
      <c r="F47" s="513"/>
      <c r="G47" s="514"/>
      <c r="H47" s="325"/>
      <c r="I47" s="325">
        <v>38015</v>
      </c>
      <c r="J47" s="325"/>
      <c r="K47" s="325"/>
      <c r="L47" s="325"/>
      <c r="M47" s="325">
        <f>SUM(H47:L47)</f>
        <v>38015</v>
      </c>
    </row>
    <row r="48" spans="1:13" ht="12.75">
      <c r="A48" s="439" t="s">
        <v>60</v>
      </c>
      <c r="B48" s="512" t="s">
        <v>642</v>
      </c>
      <c r="C48" s="513"/>
      <c r="D48" s="513"/>
      <c r="E48" s="513"/>
      <c r="F48" s="513"/>
      <c r="G48" s="514"/>
      <c r="H48" s="325"/>
      <c r="I48" s="325">
        <v>20991</v>
      </c>
      <c r="J48" s="325"/>
      <c r="K48" s="325"/>
      <c r="L48" s="325"/>
      <c r="M48" s="325">
        <f>SUM(H48:L48)</f>
        <v>20991</v>
      </c>
    </row>
    <row r="49" spans="1:13" ht="12.75">
      <c r="A49" s="439"/>
      <c r="B49" s="508" t="s">
        <v>737</v>
      </c>
      <c r="C49" s="509"/>
      <c r="D49" s="509"/>
      <c r="E49" s="509"/>
      <c r="F49" s="509"/>
      <c r="G49" s="510"/>
      <c r="H49" s="315"/>
      <c r="I49" s="315"/>
      <c r="J49" s="315"/>
      <c r="K49" s="315">
        <v>400</v>
      </c>
      <c r="L49" s="315"/>
      <c r="M49" s="315">
        <f>M50</f>
        <v>400</v>
      </c>
    </row>
    <row r="50" spans="1:13" ht="12.75">
      <c r="A50" s="439"/>
      <c r="B50" s="505" t="s">
        <v>738</v>
      </c>
      <c r="C50" s="506"/>
      <c r="D50" s="506"/>
      <c r="E50" s="506"/>
      <c r="F50" s="506"/>
      <c r="G50" s="507"/>
      <c r="H50" s="323"/>
      <c r="I50" s="323"/>
      <c r="J50" s="323"/>
      <c r="K50" s="323">
        <v>400</v>
      </c>
      <c r="L50" s="323"/>
      <c r="M50" s="323">
        <f>K50</f>
        <v>400</v>
      </c>
    </row>
    <row r="51" spans="1:13" ht="26.25" customHeight="1">
      <c r="A51" s="439"/>
      <c r="B51" s="508" t="s">
        <v>584</v>
      </c>
      <c r="C51" s="509"/>
      <c r="D51" s="509"/>
      <c r="E51" s="509"/>
      <c r="F51" s="509"/>
      <c r="G51" s="510"/>
      <c r="H51" s="315">
        <f>SUM(H52:H53)</f>
        <v>1628</v>
      </c>
      <c r="I51" s="315">
        <f>SUM(I52:I53)</f>
        <v>55877</v>
      </c>
      <c r="J51" s="315">
        <f>SUM(J52:J53)</f>
        <v>0</v>
      </c>
      <c r="K51" s="315">
        <f>SUM(K52:K53)</f>
        <v>0</v>
      </c>
      <c r="L51" s="315">
        <f>SUM(L52:L53)</f>
        <v>0</v>
      </c>
      <c r="M51" s="315">
        <f>SUM(H51:K51)</f>
        <v>57505</v>
      </c>
    </row>
    <row r="52" spans="1:13" ht="26.25" customHeight="1">
      <c r="A52" s="439" t="s">
        <v>70</v>
      </c>
      <c r="B52" s="511" t="s">
        <v>585</v>
      </c>
      <c r="C52" s="511"/>
      <c r="D52" s="511"/>
      <c r="E52" s="511"/>
      <c r="F52" s="511"/>
      <c r="G52" s="511"/>
      <c r="H52" s="325">
        <v>1628</v>
      </c>
      <c r="I52" s="325"/>
      <c r="J52" s="325"/>
      <c r="K52" s="325"/>
      <c r="L52" s="325"/>
      <c r="M52" s="325">
        <f>SUM(H52:K52)</f>
        <v>1628</v>
      </c>
    </row>
    <row r="53" spans="1:13" ht="12.75" customHeight="1">
      <c r="A53" s="439" t="s">
        <v>126</v>
      </c>
      <c r="B53" s="511" t="s">
        <v>586</v>
      </c>
      <c r="C53" s="511"/>
      <c r="D53" s="511"/>
      <c r="E53" s="511"/>
      <c r="F53" s="511"/>
      <c r="G53" s="511"/>
      <c r="H53" s="325"/>
      <c r="I53" s="325">
        <v>55877</v>
      </c>
      <c r="J53" s="325"/>
      <c r="K53" s="325"/>
      <c r="L53" s="325"/>
      <c r="M53" s="325">
        <f>SUM(H53:K53)</f>
        <v>55877</v>
      </c>
    </row>
    <row r="54" spans="1:13" ht="25.5" customHeight="1">
      <c r="A54" s="439" t="s">
        <v>127</v>
      </c>
      <c r="B54" s="540" t="s">
        <v>96</v>
      </c>
      <c r="C54" s="541"/>
      <c r="D54" s="541"/>
      <c r="E54" s="541"/>
      <c r="F54" s="541"/>
      <c r="G54" s="541"/>
      <c r="H54" s="541"/>
      <c r="I54" s="541"/>
      <c r="J54" s="541"/>
      <c r="K54" s="541"/>
      <c r="L54" s="541"/>
      <c r="M54" s="542"/>
    </row>
    <row r="55" spans="1:13" s="305" customFormat="1" ht="12.75">
      <c r="A55" s="439" t="s">
        <v>132</v>
      </c>
      <c r="B55" s="508" t="s">
        <v>575</v>
      </c>
      <c r="C55" s="509"/>
      <c r="D55" s="509"/>
      <c r="E55" s="509"/>
      <c r="F55" s="509"/>
      <c r="G55" s="510"/>
      <c r="H55" s="315">
        <f>SUM(H56:H56)</f>
        <v>0</v>
      </c>
      <c r="I55" s="315">
        <f>SUM(I56:I56)</f>
        <v>0</v>
      </c>
      <c r="J55" s="315">
        <f>SUM(J56:J56)</f>
        <v>0</v>
      </c>
      <c r="K55" s="315">
        <f>SUM(K56:K56)</f>
        <v>2400</v>
      </c>
      <c r="L55" s="315">
        <f>SUM(L56:L56)</f>
        <v>0</v>
      </c>
      <c r="M55" s="315">
        <f>SUM(H55:K55)</f>
        <v>2400</v>
      </c>
    </row>
    <row r="56" spans="1:13" ht="12.75">
      <c r="A56" s="439" t="s">
        <v>21</v>
      </c>
      <c r="B56" s="505" t="s">
        <v>634</v>
      </c>
      <c r="C56" s="506"/>
      <c r="D56" s="506"/>
      <c r="E56" s="506"/>
      <c r="F56" s="506"/>
      <c r="G56" s="507"/>
      <c r="H56" s="323"/>
      <c r="I56" s="323"/>
      <c r="J56" s="323"/>
      <c r="K56" s="323">
        <v>2400</v>
      </c>
      <c r="L56" s="323"/>
      <c r="M56" s="323">
        <f>SUM(H56:K56)</f>
        <v>2400</v>
      </c>
    </row>
    <row r="57" spans="1:13" ht="25.5" customHeight="1">
      <c r="A57" s="439" t="s">
        <v>22</v>
      </c>
      <c r="B57" s="508" t="s">
        <v>506</v>
      </c>
      <c r="C57" s="509"/>
      <c r="D57" s="509"/>
      <c r="E57" s="509"/>
      <c r="F57" s="509"/>
      <c r="G57" s="510"/>
      <c r="H57" s="313">
        <f>SUM(H58:H59)</f>
        <v>0</v>
      </c>
      <c r="I57" s="313">
        <f>SUM(I58:I59)</f>
        <v>0</v>
      </c>
      <c r="J57" s="313">
        <f>SUM(J58:J59)</f>
        <v>0</v>
      </c>
      <c r="K57" s="313">
        <f>SUM(K58:K59)</f>
        <v>26050</v>
      </c>
      <c r="L57" s="313">
        <f>SUM(L58:L59)</f>
        <v>0</v>
      </c>
      <c r="M57" s="313">
        <f>SUM(H57:K57)</f>
        <v>26050</v>
      </c>
    </row>
    <row r="58" spans="1:13" ht="12.75">
      <c r="A58" s="439" t="s">
        <v>133</v>
      </c>
      <c r="B58" s="518" t="s">
        <v>525</v>
      </c>
      <c r="C58" s="518"/>
      <c r="D58" s="518"/>
      <c r="E58" s="518"/>
      <c r="F58" s="518"/>
      <c r="G58" s="518"/>
      <c r="H58" s="323"/>
      <c r="I58" s="323"/>
      <c r="J58" s="323"/>
      <c r="K58" s="323">
        <v>19050</v>
      </c>
      <c r="L58" s="323"/>
      <c r="M58" s="323">
        <f aca="true" t="shared" si="3" ref="M58:M68">SUM(H58:K58)</f>
        <v>19050</v>
      </c>
    </row>
    <row r="59" spans="1:13" ht="12.75">
      <c r="A59" s="439" t="s">
        <v>134</v>
      </c>
      <c r="B59" s="505" t="s">
        <v>526</v>
      </c>
      <c r="C59" s="506"/>
      <c r="D59" s="506"/>
      <c r="E59" s="506"/>
      <c r="F59" s="506"/>
      <c r="G59" s="507"/>
      <c r="H59" s="323"/>
      <c r="I59" s="323"/>
      <c r="J59" s="323"/>
      <c r="K59" s="323">
        <v>7000</v>
      </c>
      <c r="L59" s="323"/>
      <c r="M59" s="323">
        <f t="shared" si="3"/>
        <v>7000</v>
      </c>
    </row>
    <row r="60" spans="1:13" ht="12.75">
      <c r="A60" s="439" t="s">
        <v>135</v>
      </c>
      <c r="B60" s="508" t="s">
        <v>510</v>
      </c>
      <c r="C60" s="509"/>
      <c r="D60" s="509"/>
      <c r="E60" s="509"/>
      <c r="F60" s="509"/>
      <c r="G60" s="510"/>
      <c r="H60" s="315">
        <f aca="true" t="shared" si="4" ref="H60:M60">SUM(H61:H62)</f>
        <v>0</v>
      </c>
      <c r="I60" s="315">
        <f t="shared" si="4"/>
        <v>0</v>
      </c>
      <c r="J60" s="315">
        <f t="shared" si="4"/>
        <v>40000</v>
      </c>
      <c r="K60" s="315">
        <f t="shared" si="4"/>
        <v>3000</v>
      </c>
      <c r="L60" s="315">
        <f t="shared" si="4"/>
        <v>0</v>
      </c>
      <c r="M60" s="315">
        <f t="shared" si="4"/>
        <v>43000</v>
      </c>
    </row>
    <row r="61" spans="1:13" ht="12.75">
      <c r="A61" s="439" t="s">
        <v>136</v>
      </c>
      <c r="B61" s="505" t="s">
        <v>527</v>
      </c>
      <c r="C61" s="506"/>
      <c r="D61" s="506"/>
      <c r="E61" s="506"/>
      <c r="F61" s="506"/>
      <c r="G61" s="507"/>
      <c r="H61" s="323"/>
      <c r="I61" s="323"/>
      <c r="J61" s="323"/>
      <c r="K61" s="323">
        <v>3000</v>
      </c>
      <c r="L61" s="323"/>
      <c r="M61" s="323">
        <f t="shared" si="3"/>
        <v>3000</v>
      </c>
    </row>
    <row r="62" spans="1:13" ht="12.75">
      <c r="A62" s="439" t="s">
        <v>137</v>
      </c>
      <c r="B62" s="505" t="s">
        <v>645</v>
      </c>
      <c r="C62" s="506"/>
      <c r="D62" s="506"/>
      <c r="E62" s="506"/>
      <c r="F62" s="506"/>
      <c r="G62" s="507"/>
      <c r="H62" s="323"/>
      <c r="I62" s="323"/>
      <c r="J62" s="323">
        <v>40000</v>
      </c>
      <c r="K62" s="323"/>
      <c r="L62" s="323"/>
      <c r="M62" s="323">
        <f t="shared" si="3"/>
        <v>40000</v>
      </c>
    </row>
    <row r="63" spans="1:13" ht="12.75">
      <c r="A63" s="439"/>
      <c r="B63" s="508" t="s">
        <v>514</v>
      </c>
      <c r="C63" s="509"/>
      <c r="D63" s="509"/>
      <c r="E63" s="509"/>
      <c r="F63" s="509"/>
      <c r="G63" s="510"/>
      <c r="H63" s="313">
        <f>SUM(H64)</f>
        <v>233718</v>
      </c>
      <c r="I63" s="313">
        <f>SUM(I65:I67)</f>
        <v>0</v>
      </c>
      <c r="J63" s="313">
        <f>SUM(J65:J67)</f>
        <v>0</v>
      </c>
      <c r="K63" s="313">
        <f>SUM(K64)</f>
        <v>16633</v>
      </c>
      <c r="L63" s="313">
        <f>SUM(L65:L67)</f>
        <v>0</v>
      </c>
      <c r="M63" s="313">
        <f>SUM(M64)</f>
        <v>250351</v>
      </c>
    </row>
    <row r="64" spans="1:13" ht="12.75" customHeight="1">
      <c r="A64" s="439" t="s">
        <v>42</v>
      </c>
      <c r="B64" s="512" t="s">
        <v>515</v>
      </c>
      <c r="C64" s="513"/>
      <c r="D64" s="513"/>
      <c r="E64" s="513"/>
      <c r="F64" s="513"/>
      <c r="G64" s="514"/>
      <c r="H64" s="325">
        <v>233718</v>
      </c>
      <c r="I64" s="325"/>
      <c r="J64" s="325"/>
      <c r="K64" s="325">
        <v>16633</v>
      </c>
      <c r="L64" s="325"/>
      <c r="M64" s="325">
        <f>SUM(H64:L64)</f>
        <v>250351</v>
      </c>
    </row>
    <row r="65" spans="1:13" ht="12.75">
      <c r="A65" s="439" t="s">
        <v>43</v>
      </c>
      <c r="B65" s="515" t="s">
        <v>517</v>
      </c>
      <c r="C65" s="516"/>
      <c r="D65" s="516"/>
      <c r="E65" s="516"/>
      <c r="F65" s="516"/>
      <c r="G65" s="517"/>
      <c r="H65" s="313">
        <f>SUM(H66)</f>
        <v>0</v>
      </c>
      <c r="I65" s="313">
        <f>SUM(I66:I66)</f>
        <v>0</v>
      </c>
      <c r="J65" s="313">
        <f>SUM(J66:J66)</f>
        <v>0</v>
      </c>
      <c r="K65" s="313">
        <f>SUM(K66:K66)</f>
        <v>623</v>
      </c>
      <c r="L65" s="313">
        <f>SUM(L66:L66)</f>
        <v>0</v>
      </c>
      <c r="M65" s="313">
        <f t="shared" si="3"/>
        <v>623</v>
      </c>
    </row>
    <row r="66" spans="1:13" ht="12.75">
      <c r="A66" s="439" t="s">
        <v>138</v>
      </c>
      <c r="B66" s="518" t="s">
        <v>528</v>
      </c>
      <c r="C66" s="518"/>
      <c r="D66" s="518"/>
      <c r="E66" s="518"/>
      <c r="F66" s="518"/>
      <c r="G66" s="518"/>
      <c r="H66" s="323"/>
      <c r="I66" s="323"/>
      <c r="J66" s="323"/>
      <c r="K66" s="323">
        <v>623</v>
      </c>
      <c r="L66" s="323"/>
      <c r="M66" s="323">
        <f t="shared" si="3"/>
        <v>623</v>
      </c>
    </row>
    <row r="67" spans="1:13" ht="12.75">
      <c r="A67" s="439" t="s">
        <v>139</v>
      </c>
      <c r="B67" s="508" t="s">
        <v>643</v>
      </c>
      <c r="C67" s="509"/>
      <c r="D67" s="509"/>
      <c r="E67" s="509"/>
      <c r="F67" s="509"/>
      <c r="G67" s="510"/>
      <c r="H67" s="315">
        <f>SUM(H68:H68)</f>
        <v>0</v>
      </c>
      <c r="I67" s="315">
        <f>SUM(I68:I68)</f>
        <v>0</v>
      </c>
      <c r="J67" s="315">
        <f>SUM(J68:J68)</f>
        <v>0</v>
      </c>
      <c r="K67" s="315">
        <f>SUM(K68:K68)</f>
        <v>2000</v>
      </c>
      <c r="L67" s="315">
        <f>SUM(L68:L68)</f>
        <v>0</v>
      </c>
      <c r="M67" s="315">
        <f t="shared" si="3"/>
        <v>2000</v>
      </c>
    </row>
    <row r="68" spans="1:13" ht="12.75">
      <c r="A68" s="439" t="s">
        <v>65</v>
      </c>
      <c r="B68" s="518" t="s">
        <v>644</v>
      </c>
      <c r="C68" s="518"/>
      <c r="D68" s="518"/>
      <c r="E68" s="518"/>
      <c r="F68" s="518"/>
      <c r="G68" s="518"/>
      <c r="H68" s="323"/>
      <c r="I68" s="323"/>
      <c r="J68" s="323"/>
      <c r="K68" s="323">
        <v>2000</v>
      </c>
      <c r="L68" s="323"/>
      <c r="M68" s="323">
        <f t="shared" si="3"/>
        <v>2000</v>
      </c>
    </row>
    <row r="69" spans="1:13" ht="27" customHeight="1">
      <c r="A69" s="439" t="s">
        <v>66</v>
      </c>
      <c r="B69" s="508" t="s">
        <v>646</v>
      </c>
      <c r="C69" s="509"/>
      <c r="D69" s="509"/>
      <c r="E69" s="509"/>
      <c r="F69" s="509"/>
      <c r="G69" s="510"/>
      <c r="H69" s="315">
        <f>SUM(H70:H70)</f>
        <v>0</v>
      </c>
      <c r="I69" s="315">
        <f>SUM(I70:I70)</f>
        <v>0</v>
      </c>
      <c r="J69" s="315">
        <f>SUM(J70:J70)</f>
        <v>0</v>
      </c>
      <c r="K69" s="315">
        <f>SUM(K70:K70)</f>
        <v>3000</v>
      </c>
      <c r="L69" s="315">
        <f>SUM(L70:L70)</f>
        <v>0</v>
      </c>
      <c r="M69" s="315">
        <f>SUM(H69:K69)</f>
        <v>3000</v>
      </c>
    </row>
    <row r="70" spans="1:13" ht="12.75">
      <c r="A70" s="439" t="s">
        <v>65</v>
      </c>
      <c r="B70" s="518" t="s">
        <v>647</v>
      </c>
      <c r="C70" s="518"/>
      <c r="D70" s="518"/>
      <c r="E70" s="518"/>
      <c r="F70" s="518"/>
      <c r="G70" s="518"/>
      <c r="H70" s="323"/>
      <c r="I70" s="323"/>
      <c r="J70" s="323"/>
      <c r="K70" s="323">
        <v>3000</v>
      </c>
      <c r="L70" s="323"/>
      <c r="M70" s="323">
        <f>SUM(H70:K70)</f>
        <v>3000</v>
      </c>
    </row>
    <row r="71" spans="1:13" ht="25.5" customHeight="1">
      <c r="A71" s="439" t="s">
        <v>66</v>
      </c>
      <c r="B71" s="508" t="s">
        <v>524</v>
      </c>
      <c r="C71" s="509"/>
      <c r="D71" s="509"/>
      <c r="E71" s="509"/>
      <c r="F71" s="509"/>
      <c r="G71" s="510"/>
      <c r="H71" s="315">
        <f>SUM(H72)</f>
        <v>0</v>
      </c>
      <c r="I71" s="315">
        <f>SUM(I72)</f>
        <v>136944</v>
      </c>
      <c r="J71" s="315">
        <f>SUM(J72)</f>
        <v>0</v>
      </c>
      <c r="K71" s="315">
        <f>SUM(K72)</f>
        <v>20542</v>
      </c>
      <c r="L71" s="315">
        <f>SUM(L72)</f>
        <v>0</v>
      </c>
      <c r="M71" s="315">
        <f>SUM(H71:K71)</f>
        <v>157486</v>
      </c>
    </row>
    <row r="72" spans="1:13" ht="12.75" customHeight="1">
      <c r="A72" s="439" t="s">
        <v>142</v>
      </c>
      <c r="B72" s="508" t="s">
        <v>529</v>
      </c>
      <c r="C72" s="509"/>
      <c r="D72" s="509"/>
      <c r="E72" s="509"/>
      <c r="F72" s="509"/>
      <c r="G72" s="510"/>
      <c r="H72" s="315"/>
      <c r="I72" s="315">
        <v>136944</v>
      </c>
      <c r="J72" s="315"/>
      <c r="K72" s="315">
        <v>20542</v>
      </c>
      <c r="L72" s="315"/>
      <c r="M72" s="315">
        <f>SUM(H72:K72)</f>
        <v>157486</v>
      </c>
    </row>
    <row r="73" spans="1:13" ht="12.75">
      <c r="A73" s="439"/>
      <c r="B73" s="508" t="s">
        <v>740</v>
      </c>
      <c r="C73" s="509"/>
      <c r="D73" s="509"/>
      <c r="E73" s="509"/>
      <c r="F73" s="509"/>
      <c r="G73" s="510"/>
      <c r="H73" s="315"/>
      <c r="I73" s="315">
        <f>I74</f>
        <v>14569</v>
      </c>
      <c r="J73" s="315"/>
      <c r="K73" s="315"/>
      <c r="L73" s="315"/>
      <c r="M73" s="315">
        <f>M74</f>
        <v>14569</v>
      </c>
    </row>
    <row r="74" spans="1:13" ht="12.75">
      <c r="A74" s="439"/>
      <c r="B74" s="511" t="str">
        <f>Javaslat!D88</f>
        <v>Nefelejcs Bölcsőde főzőkonyha felújítás PM pályázat</v>
      </c>
      <c r="C74" s="511"/>
      <c r="D74" s="511"/>
      <c r="E74" s="511"/>
      <c r="F74" s="511"/>
      <c r="G74" s="511"/>
      <c r="H74" s="325"/>
      <c r="I74" s="325">
        <f>Javaslat!N88</f>
        <v>14569</v>
      </c>
      <c r="J74" s="325"/>
      <c r="K74" s="325"/>
      <c r="L74" s="325"/>
      <c r="M74" s="325">
        <f>I74</f>
        <v>14569</v>
      </c>
    </row>
    <row r="75" spans="1:13" ht="25.5" customHeight="1">
      <c r="A75" s="439" t="s">
        <v>143</v>
      </c>
      <c r="B75" s="540" t="s">
        <v>225</v>
      </c>
      <c r="C75" s="541"/>
      <c r="D75" s="541"/>
      <c r="E75" s="541"/>
      <c r="F75" s="541"/>
      <c r="G75" s="541"/>
      <c r="H75" s="541"/>
      <c r="I75" s="541"/>
      <c r="J75" s="541"/>
      <c r="K75" s="541"/>
      <c r="L75" s="541"/>
      <c r="M75" s="542"/>
    </row>
    <row r="76" spans="1:13" ht="12.75" customHeight="1">
      <c r="A76" s="439"/>
      <c r="B76" s="508" t="s">
        <v>517</v>
      </c>
      <c r="C76" s="509"/>
      <c r="D76" s="509"/>
      <c r="E76" s="509"/>
      <c r="F76" s="509"/>
      <c r="G76" s="510"/>
      <c r="H76" s="315"/>
      <c r="I76" s="315"/>
      <c r="J76" s="315"/>
      <c r="K76" s="315">
        <f>K77</f>
        <v>5000</v>
      </c>
      <c r="L76" s="315"/>
      <c r="M76" s="315">
        <f>K76</f>
        <v>5000</v>
      </c>
    </row>
    <row r="77" spans="1:13" ht="11.25" customHeight="1">
      <c r="A77" s="439"/>
      <c r="B77" s="505" t="s">
        <v>739</v>
      </c>
      <c r="C77" s="506"/>
      <c r="D77" s="506"/>
      <c r="E77" s="506"/>
      <c r="F77" s="506"/>
      <c r="G77" s="507"/>
      <c r="H77" s="323"/>
      <c r="I77" s="323"/>
      <c r="J77" s="323"/>
      <c r="K77" s="323">
        <f>Javaslat!N93</f>
        <v>5000</v>
      </c>
      <c r="L77" s="323"/>
      <c r="M77" s="323">
        <f>K77</f>
        <v>5000</v>
      </c>
    </row>
    <row r="78" spans="1:13" ht="12.75">
      <c r="A78" s="439" t="s">
        <v>144</v>
      </c>
      <c r="B78" s="508" t="s">
        <v>523</v>
      </c>
      <c r="C78" s="509"/>
      <c r="D78" s="509"/>
      <c r="E78" s="509"/>
      <c r="F78" s="509"/>
      <c r="G78" s="510"/>
      <c r="H78" s="315">
        <f>SUM(H79:H79)</f>
        <v>0</v>
      </c>
      <c r="I78" s="315">
        <f>SUM(I79:I79)</f>
        <v>0</v>
      </c>
      <c r="J78" s="315">
        <f>SUM(J79:J79)</f>
        <v>0</v>
      </c>
      <c r="K78" s="315">
        <f>SUM(K79:K79)</f>
        <v>28000</v>
      </c>
      <c r="L78" s="315">
        <f>SUM(L79:L79)</f>
        <v>0</v>
      </c>
      <c r="M78" s="315">
        <f>SUM(H78:K78)</f>
        <v>28000</v>
      </c>
    </row>
    <row r="79" spans="1:13" ht="12.75">
      <c r="A79" s="439" t="s">
        <v>148</v>
      </c>
      <c r="B79" s="505" t="s">
        <v>533</v>
      </c>
      <c r="C79" s="506"/>
      <c r="D79" s="506"/>
      <c r="E79" s="506"/>
      <c r="F79" s="506"/>
      <c r="G79" s="507"/>
      <c r="H79" s="323"/>
      <c r="I79" s="323"/>
      <c r="J79" s="323"/>
      <c r="K79" s="323">
        <v>28000</v>
      </c>
      <c r="L79" s="323"/>
      <c r="M79" s="323">
        <f>SUM(H79:K79)</f>
        <v>28000</v>
      </c>
    </row>
    <row r="80" spans="1:13" ht="25.5" customHeight="1">
      <c r="A80" s="439" t="s">
        <v>149</v>
      </c>
      <c r="B80" s="540" t="s">
        <v>192</v>
      </c>
      <c r="C80" s="541"/>
      <c r="D80" s="541"/>
      <c r="E80" s="541"/>
      <c r="F80" s="541"/>
      <c r="G80" s="541"/>
      <c r="H80" s="541"/>
      <c r="I80" s="541"/>
      <c r="J80" s="541"/>
      <c r="K80" s="541"/>
      <c r="L80" s="541"/>
      <c r="M80" s="542"/>
    </row>
    <row r="81" spans="1:13" ht="12.75">
      <c r="A81" s="439" t="s">
        <v>152</v>
      </c>
      <c r="B81" s="508" t="s">
        <v>534</v>
      </c>
      <c r="C81" s="509"/>
      <c r="D81" s="509"/>
      <c r="E81" s="509"/>
      <c r="F81" s="509"/>
      <c r="G81" s="510"/>
      <c r="H81" s="313">
        <f>SUM(H82:H82)</f>
        <v>0</v>
      </c>
      <c r="I81" s="313">
        <f>SUM(I82:I82)</f>
        <v>0</v>
      </c>
      <c r="J81" s="313">
        <f>SUM(J82:J82)</f>
        <v>2500</v>
      </c>
      <c r="K81" s="313">
        <f>SUM(K82:K82)</f>
        <v>0</v>
      </c>
      <c r="L81" s="313">
        <f>SUM(L82:L82)</f>
        <v>0</v>
      </c>
      <c r="M81" s="313">
        <f>SUM(H81:K81)</f>
        <v>2500</v>
      </c>
    </row>
    <row r="82" spans="1:13" ht="12.75" customHeight="1">
      <c r="A82" s="439" t="s">
        <v>155</v>
      </c>
      <c r="B82" s="505" t="s">
        <v>535</v>
      </c>
      <c r="C82" s="506"/>
      <c r="D82" s="506"/>
      <c r="E82" s="506"/>
      <c r="F82" s="506"/>
      <c r="G82" s="507"/>
      <c r="H82" s="323"/>
      <c r="I82" s="323"/>
      <c r="J82" s="323">
        <v>2500</v>
      </c>
      <c r="K82" s="323"/>
      <c r="L82" s="323"/>
      <c r="M82" s="323">
        <f>SUM(H82:K82)</f>
        <v>2500</v>
      </c>
    </row>
    <row r="83" spans="1:13" ht="25.5" customHeight="1">
      <c r="A83" s="439" t="s">
        <v>156</v>
      </c>
      <c r="B83" s="540" t="s">
        <v>536</v>
      </c>
      <c r="C83" s="541"/>
      <c r="D83" s="541"/>
      <c r="E83" s="541"/>
      <c r="F83" s="541"/>
      <c r="G83" s="541"/>
      <c r="H83" s="541"/>
      <c r="I83" s="541"/>
      <c r="J83" s="541"/>
      <c r="K83" s="541"/>
      <c r="L83" s="541"/>
      <c r="M83" s="542"/>
    </row>
    <row r="84" spans="1:13" s="305" customFormat="1" ht="12.75">
      <c r="A84" s="439" t="s">
        <v>158</v>
      </c>
      <c r="B84" s="508"/>
      <c r="C84" s="509"/>
      <c r="D84" s="509"/>
      <c r="E84" s="509"/>
      <c r="F84" s="509"/>
      <c r="G84" s="510"/>
      <c r="H84" s="313">
        <f aca="true" t="shared" si="5" ref="H84:M84">SUM(H85:H87)</f>
        <v>6177</v>
      </c>
      <c r="I84" s="313">
        <f t="shared" si="5"/>
        <v>0</v>
      </c>
      <c r="J84" s="313">
        <f t="shared" si="5"/>
        <v>47000</v>
      </c>
      <c r="K84" s="313">
        <f t="shared" si="5"/>
        <v>20179</v>
      </c>
      <c r="L84" s="313">
        <f t="shared" si="5"/>
        <v>0</v>
      </c>
      <c r="M84" s="313">
        <f t="shared" si="5"/>
        <v>73356</v>
      </c>
    </row>
    <row r="85" spans="1:13" ht="12.75" customHeight="1">
      <c r="A85" s="439" t="s">
        <v>159</v>
      </c>
      <c r="B85" s="505" t="s">
        <v>172</v>
      </c>
      <c r="C85" s="506"/>
      <c r="D85" s="506"/>
      <c r="E85" s="506"/>
      <c r="F85" s="506"/>
      <c r="G85" s="507"/>
      <c r="H85" s="323">
        <v>6177</v>
      </c>
      <c r="I85" s="323"/>
      <c r="J85" s="323"/>
      <c r="K85" s="323"/>
      <c r="L85" s="323"/>
      <c r="M85" s="323">
        <f>SUM(H85:K85)</f>
        <v>6177</v>
      </c>
    </row>
    <row r="86" spans="1:13" ht="12.75" customHeight="1">
      <c r="A86" s="439" t="s">
        <v>160</v>
      </c>
      <c r="B86" s="505" t="s">
        <v>338</v>
      </c>
      <c r="C86" s="506"/>
      <c r="D86" s="506"/>
      <c r="E86" s="506"/>
      <c r="F86" s="506"/>
      <c r="G86" s="507"/>
      <c r="H86" s="323"/>
      <c r="I86" s="323"/>
      <c r="J86" s="323">
        <v>47000</v>
      </c>
      <c r="K86" s="323"/>
      <c r="L86" s="323"/>
      <c r="M86" s="323">
        <f>SUM(H86:K86)</f>
        <v>47000</v>
      </c>
    </row>
    <row r="87" spans="1:13" ht="12.75" customHeight="1">
      <c r="A87" s="439" t="s">
        <v>161</v>
      </c>
      <c r="B87" s="505" t="s">
        <v>626</v>
      </c>
      <c r="C87" s="506"/>
      <c r="D87" s="506"/>
      <c r="E87" s="506"/>
      <c r="F87" s="506"/>
      <c r="G87" s="506"/>
      <c r="H87" s="323"/>
      <c r="I87" s="323"/>
      <c r="J87" s="323"/>
      <c r="K87" s="323">
        <f>'9. melléklet'!D14</f>
        <v>20179</v>
      </c>
      <c r="L87" s="323"/>
      <c r="M87" s="323">
        <f>SUM(H87:K87)</f>
        <v>20179</v>
      </c>
    </row>
    <row r="88" spans="1:13" s="305" customFormat="1" ht="25.5" customHeight="1">
      <c r="A88" s="439" t="s">
        <v>163</v>
      </c>
      <c r="B88" s="540" t="s">
        <v>171</v>
      </c>
      <c r="C88" s="541"/>
      <c r="D88" s="541"/>
      <c r="E88" s="541"/>
      <c r="F88" s="541"/>
      <c r="G88" s="541"/>
      <c r="H88" s="541"/>
      <c r="I88" s="541"/>
      <c r="J88" s="541"/>
      <c r="K88" s="541"/>
      <c r="L88" s="541"/>
      <c r="M88" s="542"/>
    </row>
    <row r="89" spans="1:13" ht="15">
      <c r="A89" s="439" t="s">
        <v>164</v>
      </c>
      <c r="B89" s="543" t="s">
        <v>537</v>
      </c>
      <c r="C89" s="544"/>
      <c r="D89" s="544"/>
      <c r="E89" s="544"/>
      <c r="F89" s="544"/>
      <c r="G89" s="545"/>
      <c r="H89" s="316"/>
      <c r="I89" s="316"/>
      <c r="J89" s="316"/>
      <c r="K89" s="317"/>
      <c r="L89" s="317"/>
      <c r="M89" s="317"/>
    </row>
    <row r="90" spans="1:13" ht="12.75">
      <c r="A90" s="439" t="s">
        <v>165</v>
      </c>
      <c r="B90" s="508" t="s">
        <v>276</v>
      </c>
      <c r="C90" s="509"/>
      <c r="D90" s="509"/>
      <c r="E90" s="509"/>
      <c r="F90" s="509"/>
      <c r="G90" s="510"/>
      <c r="H90" s="313"/>
      <c r="I90" s="313"/>
      <c r="J90" s="313"/>
      <c r="K90" s="313"/>
      <c r="L90" s="313"/>
      <c r="M90" s="313"/>
    </row>
    <row r="91" spans="1:13" ht="25.5" customHeight="1">
      <c r="A91" s="439" t="s">
        <v>166</v>
      </c>
      <c r="B91" s="508" t="s">
        <v>505</v>
      </c>
      <c r="C91" s="509"/>
      <c r="D91" s="509"/>
      <c r="E91" s="509"/>
      <c r="F91" s="509"/>
      <c r="G91" s="510"/>
      <c r="H91" s="313">
        <f>SUM(H92:H94)</f>
        <v>0</v>
      </c>
      <c r="I91" s="313">
        <f>SUM(I92:I94)</f>
        <v>0</v>
      </c>
      <c r="J91" s="313">
        <f>SUM(J92:J94)</f>
        <v>0</v>
      </c>
      <c r="K91" s="313">
        <f>SUM(K92:K94)</f>
        <v>4000</v>
      </c>
      <c r="L91" s="313">
        <f>SUM(L92:L94)</f>
        <v>0</v>
      </c>
      <c r="M91" s="313">
        <f aca="true" t="shared" si="6" ref="M91:M97">SUM(H91:K91)</f>
        <v>4000</v>
      </c>
    </row>
    <row r="92" spans="1:13" ht="12.75">
      <c r="A92" s="439" t="s">
        <v>167</v>
      </c>
      <c r="B92" s="505" t="s">
        <v>538</v>
      </c>
      <c r="C92" s="506"/>
      <c r="D92" s="506"/>
      <c r="E92" s="506"/>
      <c r="F92" s="506"/>
      <c r="G92" s="507"/>
      <c r="H92" s="323"/>
      <c r="I92" s="323"/>
      <c r="J92" s="323"/>
      <c r="K92" s="323">
        <v>1000</v>
      </c>
      <c r="L92" s="323"/>
      <c r="M92" s="323">
        <f t="shared" si="6"/>
        <v>1000</v>
      </c>
    </row>
    <row r="93" spans="1:13" ht="12.75" customHeight="1">
      <c r="A93" s="439" t="s">
        <v>168</v>
      </c>
      <c r="B93" s="505" t="s">
        <v>507</v>
      </c>
      <c r="C93" s="506"/>
      <c r="D93" s="506"/>
      <c r="E93" s="506"/>
      <c r="F93" s="506"/>
      <c r="G93" s="507"/>
      <c r="H93" s="323"/>
      <c r="I93" s="323"/>
      <c r="J93" s="323"/>
      <c r="K93" s="323">
        <v>1000</v>
      </c>
      <c r="L93" s="323"/>
      <c r="M93" s="323">
        <f t="shared" si="6"/>
        <v>1000</v>
      </c>
    </row>
    <row r="94" spans="1:13" ht="12.75" customHeight="1">
      <c r="A94" s="439" t="s">
        <v>169</v>
      </c>
      <c r="B94" s="505" t="s">
        <v>539</v>
      </c>
      <c r="C94" s="506"/>
      <c r="D94" s="506"/>
      <c r="E94" s="506"/>
      <c r="F94" s="506"/>
      <c r="G94" s="507"/>
      <c r="H94" s="323"/>
      <c r="I94" s="323"/>
      <c r="J94" s="323"/>
      <c r="K94" s="323">
        <v>2000</v>
      </c>
      <c r="L94" s="323"/>
      <c r="M94" s="323">
        <f t="shared" si="6"/>
        <v>2000</v>
      </c>
    </row>
    <row r="95" spans="1:13" ht="12.75">
      <c r="A95" s="439" t="s">
        <v>170</v>
      </c>
      <c r="B95" s="508" t="s">
        <v>304</v>
      </c>
      <c r="C95" s="509"/>
      <c r="D95" s="509"/>
      <c r="E95" s="509"/>
      <c r="F95" s="509"/>
      <c r="G95" s="510"/>
      <c r="H95" s="313">
        <f>SUM(H96)</f>
        <v>0</v>
      </c>
      <c r="I95" s="313">
        <f>SUM(I96)</f>
        <v>0</v>
      </c>
      <c r="J95" s="313">
        <f>SUM(J96)</f>
        <v>0</v>
      </c>
      <c r="K95" s="313">
        <f>SUM(K96:K96)</f>
        <v>0</v>
      </c>
      <c r="L95" s="313">
        <f>SUM(L96:L96)</f>
        <v>0</v>
      </c>
      <c r="M95" s="313">
        <f t="shared" si="6"/>
        <v>0</v>
      </c>
    </row>
    <row r="96" spans="1:13" ht="12.75">
      <c r="A96" s="439" t="s">
        <v>531</v>
      </c>
      <c r="B96" s="505" t="s">
        <v>507</v>
      </c>
      <c r="C96" s="506"/>
      <c r="D96" s="506"/>
      <c r="E96" s="506"/>
      <c r="F96" s="506"/>
      <c r="G96" s="507"/>
      <c r="H96" s="323"/>
      <c r="I96" s="323"/>
      <c r="J96" s="323"/>
      <c r="K96" s="323"/>
      <c r="L96" s="323"/>
      <c r="M96" s="323">
        <f t="shared" si="6"/>
        <v>0</v>
      </c>
    </row>
    <row r="97" spans="1:13" ht="12.75">
      <c r="A97" s="439" t="s">
        <v>532</v>
      </c>
      <c r="B97" s="508" t="s">
        <v>226</v>
      </c>
      <c r="C97" s="509"/>
      <c r="D97" s="509"/>
      <c r="E97" s="509"/>
      <c r="F97" s="509"/>
      <c r="G97" s="510"/>
      <c r="H97" s="313">
        <f>SUM(H98:H98)</f>
        <v>0</v>
      </c>
      <c r="I97" s="313">
        <f>SUM(I98)</f>
        <v>0</v>
      </c>
      <c r="J97" s="313">
        <f>SUM(J98)</f>
        <v>0</v>
      </c>
      <c r="K97" s="313">
        <f>SUM(K98:K98)</f>
        <v>0</v>
      </c>
      <c r="L97" s="313">
        <f>SUM(L98:L98)</f>
        <v>0</v>
      </c>
      <c r="M97" s="313">
        <f t="shared" si="6"/>
        <v>0</v>
      </c>
    </row>
    <row r="98" spans="1:13" ht="12.75">
      <c r="A98" s="439" t="s">
        <v>546</v>
      </c>
      <c r="B98" s="532" t="s">
        <v>600</v>
      </c>
      <c r="C98" s="533"/>
      <c r="D98" s="533"/>
      <c r="E98" s="533"/>
      <c r="F98" s="533"/>
      <c r="G98" s="534"/>
      <c r="H98" s="314"/>
      <c r="I98" s="314"/>
      <c r="J98" s="314"/>
      <c r="K98" s="314"/>
      <c r="L98" s="314"/>
      <c r="M98" s="314">
        <f aca="true" t="shared" si="7" ref="M98:M106">SUM(H98:K98)</f>
        <v>0</v>
      </c>
    </row>
    <row r="99" spans="1:13" ht="12.75">
      <c r="A99" s="439" t="s">
        <v>547</v>
      </c>
      <c r="B99" s="508" t="s">
        <v>305</v>
      </c>
      <c r="C99" s="509"/>
      <c r="D99" s="509"/>
      <c r="E99" s="509"/>
      <c r="F99" s="509"/>
      <c r="G99" s="510"/>
      <c r="H99" s="313">
        <f>SUM(H100)</f>
        <v>0</v>
      </c>
      <c r="I99" s="313">
        <f>SUM(I100)</f>
        <v>0</v>
      </c>
      <c r="J99" s="313">
        <f>SUM(J100)</f>
        <v>0</v>
      </c>
      <c r="K99" s="313">
        <f>SUM(K100:K100)</f>
        <v>0</v>
      </c>
      <c r="L99" s="313">
        <f>SUM(L100:L100)</f>
        <v>0</v>
      </c>
      <c r="M99" s="313">
        <f t="shared" si="7"/>
        <v>0</v>
      </c>
    </row>
    <row r="100" spans="1:13" ht="12.75">
      <c r="A100" s="439" t="s">
        <v>548</v>
      </c>
      <c r="B100" s="532" t="s">
        <v>507</v>
      </c>
      <c r="C100" s="533"/>
      <c r="D100" s="533"/>
      <c r="E100" s="533"/>
      <c r="F100" s="533"/>
      <c r="G100" s="534"/>
      <c r="H100" s="314"/>
      <c r="I100" s="314"/>
      <c r="J100" s="314"/>
      <c r="K100" s="314"/>
      <c r="L100" s="314"/>
      <c r="M100" s="314">
        <f t="shared" si="7"/>
        <v>0</v>
      </c>
    </row>
    <row r="101" spans="1:13" ht="12.75">
      <c r="A101" s="439" t="s">
        <v>549</v>
      </c>
      <c r="B101" s="508" t="s">
        <v>79</v>
      </c>
      <c r="C101" s="509"/>
      <c r="D101" s="509"/>
      <c r="E101" s="509"/>
      <c r="F101" s="509"/>
      <c r="G101" s="510"/>
      <c r="H101" s="313">
        <f>SUM(H102)</f>
        <v>0</v>
      </c>
      <c r="I101" s="313">
        <f>SUM(I102)</f>
        <v>0</v>
      </c>
      <c r="J101" s="313">
        <f>SUM(J102)</f>
        <v>0</v>
      </c>
      <c r="K101" s="313">
        <f>SUM(K102)</f>
        <v>0</v>
      </c>
      <c r="L101" s="313">
        <f>SUM(L102)</f>
        <v>0</v>
      </c>
      <c r="M101" s="313">
        <f t="shared" si="7"/>
        <v>0</v>
      </c>
    </row>
    <row r="102" spans="1:13" ht="12.75">
      <c r="A102" s="439" t="s">
        <v>550</v>
      </c>
      <c r="B102" s="532" t="s">
        <v>507</v>
      </c>
      <c r="C102" s="533"/>
      <c r="D102" s="533"/>
      <c r="E102" s="533"/>
      <c r="F102" s="533"/>
      <c r="G102" s="534"/>
      <c r="H102" s="314"/>
      <c r="I102" s="314"/>
      <c r="J102" s="314"/>
      <c r="K102" s="314"/>
      <c r="L102" s="314"/>
      <c r="M102" s="314">
        <f t="shared" si="7"/>
        <v>0</v>
      </c>
    </row>
    <row r="103" spans="1:13" ht="12.75">
      <c r="A103" s="439" t="s">
        <v>551</v>
      </c>
      <c r="B103" s="508" t="s">
        <v>598</v>
      </c>
      <c r="C103" s="509"/>
      <c r="D103" s="509"/>
      <c r="E103" s="509"/>
      <c r="F103" s="509"/>
      <c r="G103" s="510"/>
      <c r="H103" s="313">
        <f>SUM(H104:H106)</f>
        <v>0</v>
      </c>
      <c r="I103" s="313">
        <f>SUM(I104:I106)</f>
        <v>0</v>
      </c>
      <c r="J103" s="313">
        <f>SUM(J104:J106)</f>
        <v>3952</v>
      </c>
      <c r="K103" s="313">
        <f>SUM(K104:K106)</f>
        <v>1500</v>
      </c>
      <c r="L103" s="313">
        <f>SUM(L104:L106)</f>
        <v>0</v>
      </c>
      <c r="M103" s="313">
        <f t="shared" si="7"/>
        <v>5452</v>
      </c>
    </row>
    <row r="104" spans="1:13" ht="12.75">
      <c r="A104" s="439" t="s">
        <v>552</v>
      </c>
      <c r="B104" s="505" t="s">
        <v>587</v>
      </c>
      <c r="C104" s="506"/>
      <c r="D104" s="506"/>
      <c r="E104" s="506"/>
      <c r="F104" s="506"/>
      <c r="G104" s="507"/>
      <c r="H104" s="323"/>
      <c r="I104" s="323"/>
      <c r="J104" s="323"/>
      <c r="K104" s="323">
        <v>1500</v>
      </c>
      <c r="L104" s="324"/>
      <c r="M104" s="324">
        <f t="shared" si="7"/>
        <v>1500</v>
      </c>
    </row>
    <row r="105" spans="1:13" ht="12.75">
      <c r="A105" s="439" t="s">
        <v>553</v>
      </c>
      <c r="B105" s="512" t="s">
        <v>588</v>
      </c>
      <c r="C105" s="513"/>
      <c r="D105" s="513"/>
      <c r="E105" s="513"/>
      <c r="F105" s="513"/>
      <c r="G105" s="514"/>
      <c r="H105" s="325"/>
      <c r="I105" s="325"/>
      <c r="J105" s="325">
        <v>2488</v>
      </c>
      <c r="K105" s="325"/>
      <c r="L105" s="326"/>
      <c r="M105" s="326">
        <f t="shared" si="7"/>
        <v>2488</v>
      </c>
    </row>
    <row r="106" spans="1:13" ht="12.75">
      <c r="A106" s="439" t="s">
        <v>554</v>
      </c>
      <c r="B106" s="512" t="s">
        <v>540</v>
      </c>
      <c r="C106" s="513"/>
      <c r="D106" s="513"/>
      <c r="E106" s="513"/>
      <c r="F106" s="513"/>
      <c r="G106" s="514"/>
      <c r="H106" s="325"/>
      <c r="I106" s="325"/>
      <c r="J106" s="325">
        <v>1464</v>
      </c>
      <c r="K106" s="325"/>
      <c r="L106" s="326"/>
      <c r="M106" s="326">
        <f t="shared" si="7"/>
        <v>1464</v>
      </c>
    </row>
    <row r="107" spans="1:13" ht="15.75">
      <c r="A107" s="439" t="s">
        <v>555</v>
      </c>
      <c r="B107" s="318" t="s">
        <v>68</v>
      </c>
      <c r="C107" s="319"/>
      <c r="D107" s="319"/>
      <c r="E107" s="319"/>
      <c r="F107" s="319"/>
      <c r="G107" s="320"/>
      <c r="H107" s="321">
        <f>H14+H16+H18+H23+H26+H30+H33+H35+H39+H41+H43+H45+H51+H57+H60+H65+H71+H78+H81+H84+H91+H95+H97+H99+H101+H103+H55+H67+H63+H69</f>
        <v>1703949</v>
      </c>
      <c r="I107" s="321">
        <f>I14+I16+I18+I23+I26+I30+I33+I35+I39+I41+I43+I45+I51+I57+I60+I65+I71+I74+I78+I81+I84+I91+I95+I97+I99+I101+I103+I55+I67+I63+I69</f>
        <v>285303</v>
      </c>
      <c r="J107" s="321">
        <f>J14+J16+J18+J23+J26+J30+J33+J35+J39+J41+J43+J45+J51+J57+J60+J65+J71+J78+J81+J84+J91+J95+J97+J99+J101+J103+J55+J67+J63+J69</f>
        <v>126772</v>
      </c>
      <c r="K107" s="321">
        <f>K14+K16+K18+K23+K26+K30+K33+K35+K39+K41+K43+K45+K50+K51+K57+K60+K65+K71+K76+K78+K81+K84+K91+K95+K97+K99+K101+K103+K55+K67+K63+K69</f>
        <v>184492</v>
      </c>
      <c r="L107" s="530">
        <f>L14+L16+L18+L23+L26+L30+L33+L35+L39+L41+L43+L45+L51+L57+L60+L65+L71+L78+L81+L84+L91+L95+L97+L99+L101+L103+L55+L67+L63+L69</f>
        <v>1079062</v>
      </c>
      <c r="M107" s="535">
        <f>M14+M16+M18+M23+M26+M30+M33+M35+M39+M41+M43+M45++M49+M51+M57+M60+M65+M71+M74+M76+M78+M81+M84+M91+M95+M97+M99+M101+M103+M55+M67+M63+M69</f>
        <v>3379578</v>
      </c>
    </row>
    <row r="108" spans="1:13" ht="15.75">
      <c r="A108" s="439" t="s">
        <v>556</v>
      </c>
      <c r="B108" s="322"/>
      <c r="C108" s="319"/>
      <c r="D108" s="319"/>
      <c r="E108" s="319"/>
      <c r="F108" s="319"/>
      <c r="G108" s="320"/>
      <c r="H108" s="538">
        <f>SUM(H107:I107)</f>
        <v>1989252</v>
      </c>
      <c r="I108" s="539"/>
      <c r="J108" s="538">
        <f>SUM(J107:K107)</f>
        <v>311264</v>
      </c>
      <c r="K108" s="539"/>
      <c r="L108" s="531" t="e">
        <f>L15+L17+L19+#REF!+#REF!+#REF!+L27+L64+L34+L36+L40+L42+L44+L46+#REF!+#REF!+#REF!+L52+#REF!+#REF!+L58+L61+L66+#REF!+L72+#REF!+L79+#REF!+L82+L85+L92+L96+L98+L100+L102+L104</f>
        <v>#REF!</v>
      </c>
      <c r="M108" s="536" t="e">
        <f>M15+M17+M19+#REF!+#REF!+#REF!+M27+M64+M34+M36+M40+M42+M44+M46+#REF!+#REF!+#REF!+M52+#REF!+#REF!+M58+M61+M66+#REF!+M72+#REF!+M79+#REF!+M82+M85+M92+M96+M98+M100+M102+M104</f>
        <v>#REF!</v>
      </c>
    </row>
    <row r="109" spans="1:13" ht="15.75">
      <c r="A109" s="439" t="s">
        <v>557</v>
      </c>
      <c r="B109" s="318" t="s">
        <v>541</v>
      </c>
      <c r="C109" s="319"/>
      <c r="D109" s="319"/>
      <c r="E109" s="319"/>
      <c r="F109" s="319"/>
      <c r="G109" s="320"/>
      <c r="H109" s="527">
        <f>H108+J108+L107</f>
        <v>3379578</v>
      </c>
      <c r="I109" s="528"/>
      <c r="J109" s="528"/>
      <c r="K109" s="528"/>
      <c r="L109" s="529"/>
      <c r="M109" s="537" t="e">
        <f>#REF!+M18+M20+#REF!+M23+#REF!+M28+M33+#REF!+M39+M41+#REF!+M45+M47+#REF!+#REF!+#REF!+M53+#REF!+M54+M59+M65+#REF!+M71+M75+#REF!+M80+M81+#REF!+M86+M93+M97+M99+M101+M103+M106</f>
        <v>#REF!</v>
      </c>
    </row>
    <row r="110" ht="12.75">
      <c r="A110" s="300" t="s">
        <v>558</v>
      </c>
    </row>
    <row r="111" spans="2:4" ht="12.75">
      <c r="B111" s="328"/>
      <c r="C111" s="328"/>
      <c r="D111" s="4" t="s">
        <v>542</v>
      </c>
    </row>
    <row r="112" spans="1:4" ht="12.75">
      <c r="A112" s="327"/>
      <c r="B112" s="330"/>
      <c r="C112" s="330"/>
      <c r="D112" s="4" t="s">
        <v>543</v>
      </c>
    </row>
    <row r="113" ht="12.75">
      <c r="A113" s="329"/>
    </row>
  </sheetData>
  <sheetProtection/>
  <mergeCells count="108">
    <mergeCell ref="B87:G87"/>
    <mergeCell ref="A3:M3"/>
    <mergeCell ref="A4:M4"/>
    <mergeCell ref="A5:M5"/>
    <mergeCell ref="A6:M6"/>
    <mergeCell ref="B9:G9"/>
    <mergeCell ref="B10:G10"/>
    <mergeCell ref="M10:M12"/>
    <mergeCell ref="B69:G69"/>
    <mergeCell ref="B70:G70"/>
    <mergeCell ref="B18:G18"/>
    <mergeCell ref="B19:G19"/>
    <mergeCell ref="B13:M13"/>
    <mergeCell ref="B14:G14"/>
    <mergeCell ref="B15:G15"/>
    <mergeCell ref="B16:G16"/>
    <mergeCell ref="B17:G17"/>
    <mergeCell ref="B64:G64"/>
    <mergeCell ref="B33:G33"/>
    <mergeCell ref="B34:G34"/>
    <mergeCell ref="B36:G36"/>
    <mergeCell ref="B20:G20"/>
    <mergeCell ref="B21:G21"/>
    <mergeCell ref="B28:G28"/>
    <mergeCell ref="B24:G24"/>
    <mergeCell ref="B26:G26"/>
    <mergeCell ref="B35:G35"/>
    <mergeCell ref="B58:G58"/>
    <mergeCell ref="B59:G59"/>
    <mergeCell ref="B60:G60"/>
    <mergeCell ref="B39:G39"/>
    <mergeCell ref="B54:M54"/>
    <mergeCell ref="B43:G43"/>
    <mergeCell ref="B44:G44"/>
    <mergeCell ref="B40:G40"/>
    <mergeCell ref="B41:G41"/>
    <mergeCell ref="B42:G42"/>
    <mergeCell ref="B78:G78"/>
    <mergeCell ref="B55:G55"/>
    <mergeCell ref="B79:G79"/>
    <mergeCell ref="B75:M75"/>
    <mergeCell ref="B71:G71"/>
    <mergeCell ref="B72:G72"/>
    <mergeCell ref="B65:G65"/>
    <mergeCell ref="B66:G66"/>
    <mergeCell ref="B61:G61"/>
    <mergeCell ref="B57:G57"/>
    <mergeCell ref="B84:G84"/>
    <mergeCell ref="B85:G85"/>
    <mergeCell ref="B86:G86"/>
    <mergeCell ref="B80:M80"/>
    <mergeCell ref="B81:G81"/>
    <mergeCell ref="B82:G82"/>
    <mergeCell ref="B83:M83"/>
    <mergeCell ref="B95:G95"/>
    <mergeCell ref="B88:M88"/>
    <mergeCell ref="B89:G89"/>
    <mergeCell ref="B90:G90"/>
    <mergeCell ref="B91:G91"/>
    <mergeCell ref="B92:G92"/>
    <mergeCell ref="B93:G93"/>
    <mergeCell ref="B94:G94"/>
    <mergeCell ref="M107:M109"/>
    <mergeCell ref="H108:I108"/>
    <mergeCell ref="J108:K108"/>
    <mergeCell ref="B105:G105"/>
    <mergeCell ref="B96:G96"/>
    <mergeCell ref="B97:G97"/>
    <mergeCell ref="B98:G98"/>
    <mergeCell ref="B99:G99"/>
    <mergeCell ref="B100:G100"/>
    <mergeCell ref="B101:G101"/>
    <mergeCell ref="B49:G49"/>
    <mergeCell ref="I12:L12"/>
    <mergeCell ref="H11:L11"/>
    <mergeCell ref="H109:L109"/>
    <mergeCell ref="L107:L108"/>
    <mergeCell ref="B29:G29"/>
    <mergeCell ref="B102:G102"/>
    <mergeCell ref="B103:G103"/>
    <mergeCell ref="B104:G104"/>
    <mergeCell ref="B106:G106"/>
    <mergeCell ref="B22:G22"/>
    <mergeCell ref="B27:G27"/>
    <mergeCell ref="B23:G23"/>
    <mergeCell ref="B30:G30"/>
    <mergeCell ref="B37:G37"/>
    <mergeCell ref="B25:G25"/>
    <mergeCell ref="B50:G50"/>
    <mergeCell ref="B38:G38"/>
    <mergeCell ref="B76:G76"/>
    <mergeCell ref="B67:G67"/>
    <mergeCell ref="B68:G68"/>
    <mergeCell ref="B63:G63"/>
    <mergeCell ref="B62:G62"/>
    <mergeCell ref="B51:G51"/>
    <mergeCell ref="B52:G52"/>
    <mergeCell ref="B46:G46"/>
    <mergeCell ref="B77:G77"/>
    <mergeCell ref="B73:G73"/>
    <mergeCell ref="B74:G74"/>
    <mergeCell ref="B56:G56"/>
    <mergeCell ref="B31:G31"/>
    <mergeCell ref="B32:G32"/>
    <mergeCell ref="B47:G47"/>
    <mergeCell ref="B48:G48"/>
    <mergeCell ref="B53:G53"/>
    <mergeCell ref="B45:G45"/>
  </mergeCells>
  <printOptions horizontalCentered="1"/>
  <pageMargins left="0.5905511811023623" right="0.5905511811023623" top="1.3779527559055118" bottom="0.984251968503937" header="0.5118110236220472" footer="0.5118110236220472"/>
  <pageSetup horizontalDpi="600" verticalDpi="600" orientation="portrait" paperSize="8" scale="85" r:id="rId1"/>
  <headerFooter alignWithMargins="0">
    <oddHeader>&amp;C&amp;"Arial,Félkövér"&amp;12
</oddHeader>
    <oddFooter>&amp;L&amp;D&amp;C&amp;P</oddFooter>
  </headerFooter>
  <rowBreaks count="1" manualBreakCount="1">
    <brk id="53" max="12" man="1"/>
  </rowBreaks>
</worksheet>
</file>

<file path=xl/worksheets/sheet16.xml><?xml version="1.0" encoding="utf-8"?>
<worksheet xmlns="http://schemas.openxmlformats.org/spreadsheetml/2006/main" xmlns:r="http://schemas.openxmlformats.org/officeDocument/2006/relationships">
  <dimension ref="A1:BX23"/>
  <sheetViews>
    <sheetView showZeros="0" tabSelected="1" view="pageBreakPreview" zoomScale="75" zoomScaleSheetLayoutView="75" zoomScalePageLayoutView="0" workbookViewId="0" topLeftCell="B1">
      <selection activeCell="AD19" sqref="AD19"/>
    </sheetView>
  </sheetViews>
  <sheetFormatPr defaultColWidth="9.140625" defaultRowHeight="15"/>
  <cols>
    <col min="1" max="1" width="9.140625" style="163" customWidth="1"/>
    <col min="2" max="2" width="38.57421875" style="163" customWidth="1"/>
    <col min="3" max="8" width="8.7109375" style="164" customWidth="1"/>
    <col min="9" max="9" width="10.00390625" style="164" customWidth="1"/>
    <col min="10" max="10" width="8.7109375" style="164" customWidth="1"/>
    <col min="11" max="11" width="10.00390625" style="164" customWidth="1"/>
    <col min="12" max="40" width="8.7109375" style="164" customWidth="1"/>
    <col min="41" max="41" width="18.57421875" style="163" customWidth="1"/>
    <col min="42" max="42" width="8.7109375" style="163" customWidth="1"/>
    <col min="43" max="16384" width="9.140625" style="163" customWidth="1"/>
  </cols>
  <sheetData>
    <row r="1" spans="22:42" ht="12.75">
      <c r="V1" s="3"/>
      <c r="Z1" s="165"/>
      <c r="AB1" s="165"/>
      <c r="AJ1" s="165"/>
      <c r="AO1" s="165"/>
      <c r="AP1" s="3" t="s">
        <v>755</v>
      </c>
    </row>
    <row r="2" spans="1:43" s="336" customFormat="1" ht="68.25" customHeight="1">
      <c r="A2" s="561" t="s">
        <v>610</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335"/>
    </row>
    <row r="3" spans="1:42" s="160" customFormat="1" ht="14.25">
      <c r="A3" s="375"/>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row>
    <row r="4" spans="1:42" s="160" customFormat="1" ht="15.75">
      <c r="A4" s="377"/>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row>
    <row r="5" spans="1:42" s="160" customFormat="1" ht="15" thickBot="1">
      <c r="A5" s="375"/>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row>
    <row r="6" spans="1:42" s="160" customFormat="1" ht="15" thickBot="1">
      <c r="A6" s="166"/>
      <c r="B6" s="167" t="s">
        <v>9</v>
      </c>
      <c r="C6" s="167" t="s">
        <v>10</v>
      </c>
      <c r="D6" s="167" t="s">
        <v>11</v>
      </c>
      <c r="E6" s="167" t="s">
        <v>12</v>
      </c>
      <c r="F6" s="167" t="s">
        <v>13</v>
      </c>
      <c r="G6" s="167" t="s">
        <v>90</v>
      </c>
      <c r="H6" s="167" t="s">
        <v>91</v>
      </c>
      <c r="I6" s="167" t="s">
        <v>92</v>
      </c>
      <c r="J6" s="167" t="s">
        <v>93</v>
      </c>
      <c r="K6" s="167" t="s">
        <v>94</v>
      </c>
      <c r="L6" s="167" t="s">
        <v>95</v>
      </c>
      <c r="M6" s="167" t="s">
        <v>97</v>
      </c>
      <c r="N6" s="167" t="s">
        <v>98</v>
      </c>
      <c r="O6" s="167" t="s">
        <v>99</v>
      </c>
      <c r="P6" s="167" t="s">
        <v>100</v>
      </c>
      <c r="Q6" s="167" t="s">
        <v>101</v>
      </c>
      <c r="R6" s="167" t="s">
        <v>102</v>
      </c>
      <c r="S6" s="167" t="s">
        <v>103</v>
      </c>
      <c r="T6" s="167" t="s">
        <v>104</v>
      </c>
      <c r="U6" s="167" t="s">
        <v>105</v>
      </c>
      <c r="V6" s="378" t="s">
        <v>106</v>
      </c>
      <c r="W6" s="167" t="s">
        <v>107</v>
      </c>
      <c r="X6" s="167" t="s">
        <v>108</v>
      </c>
      <c r="Y6" s="167" t="s">
        <v>109</v>
      </c>
      <c r="Z6" s="167" t="s">
        <v>110</v>
      </c>
      <c r="AA6" s="167" t="s">
        <v>111</v>
      </c>
      <c r="AB6" s="167" t="s">
        <v>112</v>
      </c>
      <c r="AC6" s="167" t="s">
        <v>113</v>
      </c>
      <c r="AD6" s="167" t="s">
        <v>114</v>
      </c>
      <c r="AE6" s="167" t="s">
        <v>115</v>
      </c>
      <c r="AF6" s="167" t="s">
        <v>116</v>
      </c>
      <c r="AG6" s="167" t="s">
        <v>117</v>
      </c>
      <c r="AH6" s="167" t="s">
        <v>118</v>
      </c>
      <c r="AI6" s="167" t="s">
        <v>119</v>
      </c>
      <c r="AJ6" s="167" t="s">
        <v>120</v>
      </c>
      <c r="AK6" s="167" t="s">
        <v>574</v>
      </c>
      <c r="AL6" s="167" t="s">
        <v>121</v>
      </c>
      <c r="AM6" s="167" t="s">
        <v>122</v>
      </c>
      <c r="AN6" s="167" t="s">
        <v>123</v>
      </c>
      <c r="AO6" s="168" t="s">
        <v>124</v>
      </c>
      <c r="AP6" s="169" t="s">
        <v>125</v>
      </c>
    </row>
    <row r="7" spans="1:42" s="171" customFormat="1" ht="37.5" customHeight="1" thickBot="1">
      <c r="A7" s="170" t="s">
        <v>14</v>
      </c>
      <c r="B7" s="563" t="s">
        <v>243</v>
      </c>
      <c r="C7" s="562" t="s">
        <v>244</v>
      </c>
      <c r="D7" s="564"/>
      <c r="E7" s="562" t="s">
        <v>291</v>
      </c>
      <c r="F7" s="555"/>
      <c r="G7" s="562" t="s">
        <v>245</v>
      </c>
      <c r="H7" s="555"/>
      <c r="I7" s="562" t="s">
        <v>246</v>
      </c>
      <c r="J7" s="555"/>
      <c r="K7" s="562" t="s">
        <v>247</v>
      </c>
      <c r="L7" s="555"/>
      <c r="M7" s="562" t="s">
        <v>248</v>
      </c>
      <c r="N7" s="555"/>
      <c r="O7" s="562" t="s">
        <v>249</v>
      </c>
      <c r="P7" s="555"/>
      <c r="Q7" s="562" t="s">
        <v>250</v>
      </c>
      <c r="R7" s="555"/>
      <c r="S7" s="562" t="s">
        <v>339</v>
      </c>
      <c r="T7" s="555"/>
      <c r="U7" s="562" t="s">
        <v>251</v>
      </c>
      <c r="V7" s="560"/>
      <c r="W7" s="562" t="s">
        <v>252</v>
      </c>
      <c r="X7" s="555"/>
      <c r="Y7" s="562" t="s">
        <v>253</v>
      </c>
      <c r="Z7" s="555"/>
      <c r="AA7" s="562" t="s">
        <v>254</v>
      </c>
      <c r="AB7" s="555"/>
      <c r="AC7" s="562" t="s">
        <v>255</v>
      </c>
      <c r="AD7" s="555"/>
      <c r="AE7" s="562" t="s">
        <v>293</v>
      </c>
      <c r="AF7" s="555"/>
      <c r="AG7" s="562" t="s">
        <v>256</v>
      </c>
      <c r="AH7" s="555"/>
      <c r="AI7" s="562" t="s">
        <v>257</v>
      </c>
      <c r="AJ7" s="555"/>
      <c r="AK7" s="554">
        <v>104031</v>
      </c>
      <c r="AL7" s="555"/>
      <c r="AM7" s="554">
        <v>104035</v>
      </c>
      <c r="AN7" s="555"/>
      <c r="AO7" s="556" t="s">
        <v>68</v>
      </c>
      <c r="AP7" s="557"/>
    </row>
    <row r="8" spans="1:42" s="171" customFormat="1" ht="120" customHeight="1" thickBot="1">
      <c r="A8" s="170" t="s">
        <v>15</v>
      </c>
      <c r="B8" s="563"/>
      <c r="C8" s="554" t="s">
        <v>258</v>
      </c>
      <c r="D8" s="560"/>
      <c r="E8" s="554" t="s">
        <v>292</v>
      </c>
      <c r="F8" s="555"/>
      <c r="G8" s="554" t="s">
        <v>259</v>
      </c>
      <c r="H8" s="555"/>
      <c r="I8" s="554" t="s">
        <v>260</v>
      </c>
      <c r="J8" s="555"/>
      <c r="K8" s="554" t="s">
        <v>261</v>
      </c>
      <c r="L8" s="555"/>
      <c r="M8" s="554" t="s">
        <v>262</v>
      </c>
      <c r="N8" s="555"/>
      <c r="O8" s="554" t="s">
        <v>263</v>
      </c>
      <c r="P8" s="555"/>
      <c r="Q8" s="554" t="s">
        <v>264</v>
      </c>
      <c r="R8" s="555"/>
      <c r="S8" s="554" t="s">
        <v>340</v>
      </c>
      <c r="T8" s="555"/>
      <c r="U8" s="554" t="s">
        <v>265</v>
      </c>
      <c r="V8" s="560"/>
      <c r="W8" s="554" t="s">
        <v>266</v>
      </c>
      <c r="X8" s="555"/>
      <c r="Y8" s="554" t="s">
        <v>267</v>
      </c>
      <c r="Z8" s="555"/>
      <c r="AA8" s="554" t="s">
        <v>268</v>
      </c>
      <c r="AB8" s="555"/>
      <c r="AC8" s="554" t="s">
        <v>269</v>
      </c>
      <c r="AD8" s="555"/>
      <c r="AE8" s="554" t="s">
        <v>294</v>
      </c>
      <c r="AF8" s="555"/>
      <c r="AG8" s="554" t="s">
        <v>270</v>
      </c>
      <c r="AH8" s="555"/>
      <c r="AI8" s="554" t="s">
        <v>271</v>
      </c>
      <c r="AJ8" s="555"/>
      <c r="AK8" s="554" t="s">
        <v>307</v>
      </c>
      <c r="AL8" s="555"/>
      <c r="AM8" s="554" t="s">
        <v>308</v>
      </c>
      <c r="AN8" s="555"/>
      <c r="AO8" s="558"/>
      <c r="AP8" s="559"/>
    </row>
    <row r="9" spans="1:42" s="171" customFormat="1" ht="78" customHeight="1" thickBot="1">
      <c r="A9" s="170" t="s">
        <v>16</v>
      </c>
      <c r="B9" s="337"/>
      <c r="C9" s="338" t="s">
        <v>272</v>
      </c>
      <c r="D9" s="338" t="s">
        <v>349</v>
      </c>
      <c r="E9" s="338" t="s">
        <v>274</v>
      </c>
      <c r="F9" s="338" t="s">
        <v>273</v>
      </c>
      <c r="G9" s="338" t="s">
        <v>274</v>
      </c>
      <c r="H9" s="338" t="s">
        <v>273</v>
      </c>
      <c r="I9" s="338" t="s">
        <v>776</v>
      </c>
      <c r="J9" s="338" t="s">
        <v>274</v>
      </c>
      <c r="K9" s="338" t="s">
        <v>776</v>
      </c>
      <c r="L9" s="338" t="s">
        <v>273</v>
      </c>
      <c r="M9" s="338" t="s">
        <v>349</v>
      </c>
      <c r="N9" s="338" t="s">
        <v>273</v>
      </c>
      <c r="O9" s="338" t="s">
        <v>349</v>
      </c>
      <c r="P9" s="338" t="s">
        <v>273</v>
      </c>
      <c r="Q9" s="338" t="s">
        <v>349</v>
      </c>
      <c r="R9" s="338" t="s">
        <v>273</v>
      </c>
      <c r="S9" s="338" t="s">
        <v>349</v>
      </c>
      <c r="T9" s="338" t="s">
        <v>273</v>
      </c>
      <c r="U9" s="338" t="s">
        <v>349</v>
      </c>
      <c r="V9" s="379" t="s">
        <v>273</v>
      </c>
      <c r="W9" s="338" t="s">
        <v>274</v>
      </c>
      <c r="X9" s="338" t="s">
        <v>273</v>
      </c>
      <c r="Y9" s="338" t="s">
        <v>274</v>
      </c>
      <c r="Z9" s="338" t="s">
        <v>273</v>
      </c>
      <c r="AA9" s="338" t="s">
        <v>274</v>
      </c>
      <c r="AB9" s="338" t="s">
        <v>273</v>
      </c>
      <c r="AC9" s="338" t="s">
        <v>274</v>
      </c>
      <c r="AD9" s="338" t="s">
        <v>273</v>
      </c>
      <c r="AE9" s="338" t="s">
        <v>274</v>
      </c>
      <c r="AF9" s="338" t="s">
        <v>273</v>
      </c>
      <c r="AG9" s="338" t="s">
        <v>274</v>
      </c>
      <c r="AH9" s="338" t="s">
        <v>273</v>
      </c>
      <c r="AI9" s="338" t="s">
        <v>274</v>
      </c>
      <c r="AJ9" s="338" t="s">
        <v>273</v>
      </c>
      <c r="AK9" s="338" t="s">
        <v>274</v>
      </c>
      <c r="AL9" s="338" t="s">
        <v>273</v>
      </c>
      <c r="AM9" s="338" t="s">
        <v>274</v>
      </c>
      <c r="AN9" s="338" t="s">
        <v>273</v>
      </c>
      <c r="AO9" s="339" t="s">
        <v>777</v>
      </c>
      <c r="AP9" s="340" t="s">
        <v>778</v>
      </c>
    </row>
    <row r="10" spans="1:42" s="171" customFormat="1" ht="39.75" customHeight="1" thickBot="1">
      <c r="A10" s="170" t="s">
        <v>17</v>
      </c>
      <c r="B10" s="341" t="s">
        <v>275</v>
      </c>
      <c r="C10" s="342">
        <v>1</v>
      </c>
      <c r="D10" s="342">
        <v>1.5</v>
      </c>
      <c r="E10" s="342"/>
      <c r="F10" s="342">
        <v>10</v>
      </c>
      <c r="G10" s="172"/>
      <c r="H10" s="172"/>
      <c r="I10" s="342">
        <v>7</v>
      </c>
      <c r="J10" s="342">
        <v>1</v>
      </c>
      <c r="K10" s="342">
        <v>1</v>
      </c>
      <c r="L10" s="342"/>
      <c r="M10" s="342"/>
      <c r="N10" s="342"/>
      <c r="O10" s="172"/>
      <c r="P10" s="172"/>
      <c r="Q10" s="342"/>
      <c r="R10" s="342"/>
      <c r="S10" s="342"/>
      <c r="T10" s="342"/>
      <c r="U10" s="342"/>
      <c r="V10" s="380"/>
      <c r="W10" s="172"/>
      <c r="X10" s="172"/>
      <c r="Y10" s="172"/>
      <c r="Z10" s="173"/>
      <c r="AA10" s="172"/>
      <c r="AB10" s="173"/>
      <c r="AC10" s="342"/>
      <c r="AD10" s="342"/>
      <c r="AE10" s="342"/>
      <c r="AF10" s="342"/>
      <c r="AG10" s="342"/>
      <c r="AH10" s="342"/>
      <c r="AI10" s="342"/>
      <c r="AJ10" s="342"/>
      <c r="AK10" s="342"/>
      <c r="AL10" s="342"/>
      <c r="AM10" s="172"/>
      <c r="AN10" s="173"/>
      <c r="AO10" s="370">
        <f>SUM(C10,D10,E10,G10,I10,K10,M10,O10,Q10,U10,W10,Y10,AA10,AC10,AE10,AG10,AI10,AK10,AM10,S10,J10)</f>
        <v>11.5</v>
      </c>
      <c r="AP10" s="370">
        <f>SUM(F10,H10,L10,N10,P10,R10,V10,X10,Z10,AB10,AD10,AF10,AH10,AJ10,AL10,AN10,T10)</f>
        <v>10</v>
      </c>
    </row>
    <row r="11" spans="1:76" s="174" customFormat="1" ht="26.25" customHeight="1" thickBot="1">
      <c r="A11" s="170" t="s">
        <v>18</v>
      </c>
      <c r="B11" s="343" t="s">
        <v>276</v>
      </c>
      <c r="C11" s="344">
        <v>46</v>
      </c>
      <c r="D11" s="344">
        <v>4</v>
      </c>
      <c r="E11" s="344"/>
      <c r="F11" s="344"/>
      <c r="G11" s="344"/>
      <c r="H11" s="344"/>
      <c r="I11" s="344"/>
      <c r="J11" s="344"/>
      <c r="K11" s="344"/>
      <c r="L11" s="344"/>
      <c r="M11" s="344"/>
      <c r="N11" s="344"/>
      <c r="O11" s="344"/>
      <c r="P11" s="344"/>
      <c r="Q11" s="344"/>
      <c r="R11" s="344"/>
      <c r="S11" s="344"/>
      <c r="T11" s="344"/>
      <c r="U11" s="344"/>
      <c r="V11" s="381"/>
      <c r="W11" s="344"/>
      <c r="X11" s="344"/>
      <c r="Y11" s="344"/>
      <c r="Z11" s="344"/>
      <c r="AA11" s="344"/>
      <c r="AB11" s="344"/>
      <c r="AC11" s="344"/>
      <c r="AD11" s="344"/>
      <c r="AE11" s="344"/>
      <c r="AF11" s="344"/>
      <c r="AG11" s="344"/>
      <c r="AH11" s="344"/>
      <c r="AI11" s="344"/>
      <c r="AJ11" s="344"/>
      <c r="AK11" s="344"/>
      <c r="AL11" s="344"/>
      <c r="AM11" s="344"/>
      <c r="AN11" s="344"/>
      <c r="AO11" s="370">
        <f aca="true" t="shared" si="0" ref="AO11:AO16">SUM(C11,D11,E11,G11,I11,K11,M11,O11,Q11,U11,W11,Y11,AA11,AC11,AE11,AG11,AI11,AK11,AM11,S11)</f>
        <v>50</v>
      </c>
      <c r="AP11" s="370">
        <f aca="true" t="shared" si="1" ref="AP11:AP16">SUM(F11,H11,J11,L11,N11,P11,R11,V11,X11,Z11,AB11,AD11,AF11,AH11,AJ11,AL11,AN11,T11)</f>
        <v>0</v>
      </c>
      <c r="AR11" s="175"/>
      <c r="AS11" s="175"/>
      <c r="AT11" s="175"/>
      <c r="AU11" s="175"/>
      <c r="AV11" s="175"/>
      <c r="AW11" s="175"/>
      <c r="AX11" s="175"/>
      <c r="AY11" s="175"/>
      <c r="AZ11" s="175"/>
      <c r="BA11" s="175"/>
      <c r="BB11" s="175"/>
      <c r="BC11" s="175"/>
      <c r="BD11" s="175"/>
      <c r="BE11" s="175"/>
      <c r="BF11" s="175"/>
      <c r="BG11" s="175"/>
      <c r="BH11" s="175"/>
      <c r="BI11" s="175"/>
      <c r="BJ11" s="175"/>
      <c r="BK11" s="175"/>
      <c r="BL11" s="176"/>
      <c r="BM11" s="176"/>
      <c r="BN11" s="176"/>
      <c r="BO11" s="176"/>
      <c r="BP11" s="176"/>
      <c r="BQ11" s="176"/>
      <c r="BR11" s="176"/>
      <c r="BS11" s="176"/>
      <c r="BT11" s="176"/>
      <c r="BU11" s="176"/>
      <c r="BV11" s="176"/>
      <c r="BW11" s="176"/>
      <c r="BX11" s="176"/>
    </row>
    <row r="12" spans="1:76" s="174" customFormat="1" ht="29.25" thickBot="1">
      <c r="A12" s="170" t="s">
        <v>19</v>
      </c>
      <c r="B12" s="343" t="s">
        <v>226</v>
      </c>
      <c r="C12" s="344"/>
      <c r="D12" s="344"/>
      <c r="E12" s="344"/>
      <c r="F12" s="344"/>
      <c r="G12" s="344">
        <v>1</v>
      </c>
      <c r="H12" s="344"/>
      <c r="I12" s="344"/>
      <c r="J12" s="344"/>
      <c r="K12" s="344"/>
      <c r="L12" s="344"/>
      <c r="M12" s="344"/>
      <c r="N12" s="344"/>
      <c r="O12" s="344"/>
      <c r="P12" s="344"/>
      <c r="Q12" s="344"/>
      <c r="R12" s="344"/>
      <c r="S12" s="344"/>
      <c r="T12" s="344"/>
      <c r="U12" s="344"/>
      <c r="V12" s="381"/>
      <c r="W12" s="344"/>
      <c r="X12" s="344"/>
      <c r="Y12" s="344"/>
      <c r="Z12" s="344"/>
      <c r="AA12" s="344"/>
      <c r="AB12" s="344"/>
      <c r="AC12" s="344"/>
      <c r="AD12" s="344"/>
      <c r="AE12" s="344">
        <v>31</v>
      </c>
      <c r="AF12" s="344"/>
      <c r="AG12" s="344"/>
      <c r="AH12" s="344"/>
      <c r="AI12" s="344"/>
      <c r="AJ12" s="344"/>
      <c r="AK12" s="344"/>
      <c r="AL12" s="344"/>
      <c r="AM12" s="344"/>
      <c r="AN12" s="344"/>
      <c r="AO12" s="370">
        <f t="shared" si="0"/>
        <v>32</v>
      </c>
      <c r="AP12" s="370">
        <f t="shared" si="1"/>
        <v>0</v>
      </c>
      <c r="AR12" s="175"/>
      <c r="AS12" s="175"/>
      <c r="AT12" s="175"/>
      <c r="AU12" s="175"/>
      <c r="AV12" s="175"/>
      <c r="AW12" s="175"/>
      <c r="AX12" s="175"/>
      <c r="AY12" s="175"/>
      <c r="AZ12" s="175"/>
      <c r="BA12" s="175"/>
      <c r="BB12" s="175"/>
      <c r="BC12" s="175"/>
      <c r="BD12" s="175"/>
      <c r="BE12" s="175"/>
      <c r="BF12" s="175"/>
      <c r="BG12" s="175"/>
      <c r="BH12" s="175"/>
      <c r="BI12" s="175"/>
      <c r="BJ12" s="175"/>
      <c r="BK12" s="175"/>
      <c r="BL12" s="176"/>
      <c r="BM12" s="176"/>
      <c r="BN12" s="176"/>
      <c r="BO12" s="176"/>
      <c r="BP12" s="176"/>
      <c r="BQ12" s="176"/>
      <c r="BR12" s="176"/>
      <c r="BS12" s="176"/>
      <c r="BT12" s="176"/>
      <c r="BU12" s="176"/>
      <c r="BV12" s="176"/>
      <c r="BW12" s="176"/>
      <c r="BX12" s="176"/>
    </row>
    <row r="13" spans="1:76" s="174" customFormat="1" ht="26.25" customHeight="1" thickBot="1">
      <c r="A13" s="170" t="s">
        <v>20</v>
      </c>
      <c r="B13" s="343" t="s">
        <v>305</v>
      </c>
      <c r="C13" s="344"/>
      <c r="D13" s="344"/>
      <c r="E13" s="344"/>
      <c r="F13" s="344"/>
      <c r="G13" s="344"/>
      <c r="H13" s="344"/>
      <c r="I13" s="344"/>
      <c r="J13" s="344"/>
      <c r="K13" s="344"/>
      <c r="L13" s="344"/>
      <c r="M13" s="344"/>
      <c r="N13" s="344"/>
      <c r="O13" s="344"/>
      <c r="P13" s="344"/>
      <c r="Q13" s="344"/>
      <c r="R13" s="344"/>
      <c r="S13" s="344"/>
      <c r="T13" s="344"/>
      <c r="U13" s="344"/>
      <c r="V13" s="381"/>
      <c r="W13" s="344">
        <v>18</v>
      </c>
      <c r="X13" s="344"/>
      <c r="Y13" s="344">
        <v>4</v>
      </c>
      <c r="Z13" s="344"/>
      <c r="AA13" s="344"/>
      <c r="AB13" s="344"/>
      <c r="AC13" s="344"/>
      <c r="AD13" s="344"/>
      <c r="AE13" s="344"/>
      <c r="AF13" s="344"/>
      <c r="AG13" s="344"/>
      <c r="AH13" s="344"/>
      <c r="AI13" s="344">
        <v>5</v>
      </c>
      <c r="AJ13" s="344"/>
      <c r="AK13" s="344"/>
      <c r="AL13" s="344"/>
      <c r="AM13" s="344"/>
      <c r="AN13" s="344"/>
      <c r="AO13" s="370">
        <f t="shared" si="0"/>
        <v>27</v>
      </c>
      <c r="AP13" s="370">
        <f t="shared" si="1"/>
        <v>0</v>
      </c>
      <c r="AR13" s="175"/>
      <c r="AS13" s="175"/>
      <c r="AT13" s="175"/>
      <c r="AU13" s="175"/>
      <c r="AV13" s="175"/>
      <c r="AW13" s="175"/>
      <c r="AX13" s="175"/>
      <c r="AY13" s="175"/>
      <c r="AZ13" s="175"/>
      <c r="BA13" s="175"/>
      <c r="BB13" s="175"/>
      <c r="BC13" s="175"/>
      <c r="BD13" s="175"/>
      <c r="BE13" s="175"/>
      <c r="BF13" s="175"/>
      <c r="BG13" s="175"/>
      <c r="BH13" s="175"/>
      <c r="BI13" s="175"/>
      <c r="BJ13" s="175"/>
      <c r="BK13" s="175"/>
      <c r="BL13" s="176"/>
      <c r="BM13" s="176"/>
      <c r="BN13" s="176"/>
      <c r="BO13" s="176"/>
      <c r="BP13" s="176"/>
      <c r="BQ13" s="176"/>
      <c r="BR13" s="176"/>
      <c r="BS13" s="176"/>
      <c r="BT13" s="176"/>
      <c r="BU13" s="176"/>
      <c r="BV13" s="176"/>
      <c r="BW13" s="176"/>
      <c r="BX13" s="176"/>
    </row>
    <row r="14" spans="1:76" s="174" customFormat="1" ht="26.25" customHeight="1" thickBot="1">
      <c r="A14" s="170" t="s">
        <v>21</v>
      </c>
      <c r="B14" s="343" t="s">
        <v>304</v>
      </c>
      <c r="C14" s="344"/>
      <c r="D14" s="344"/>
      <c r="E14" s="344"/>
      <c r="F14" s="344"/>
      <c r="G14" s="344"/>
      <c r="H14" s="344"/>
      <c r="I14" s="344"/>
      <c r="J14" s="344"/>
      <c r="K14" s="344"/>
      <c r="L14" s="344"/>
      <c r="M14" s="344"/>
      <c r="N14" s="344"/>
      <c r="O14" s="344"/>
      <c r="P14" s="344"/>
      <c r="Q14" s="344"/>
      <c r="R14" s="344"/>
      <c r="S14" s="344"/>
      <c r="T14" s="344"/>
      <c r="U14" s="344"/>
      <c r="V14" s="381"/>
      <c r="W14" s="344">
        <v>22</v>
      </c>
      <c r="X14" s="344"/>
      <c r="Y14" s="344">
        <v>7</v>
      </c>
      <c r="Z14" s="344"/>
      <c r="AA14" s="344"/>
      <c r="AB14" s="344"/>
      <c r="AC14" s="344"/>
      <c r="AD14" s="344"/>
      <c r="AE14" s="344">
        <v>9.75</v>
      </c>
      <c r="AF14" s="344"/>
      <c r="AG14" s="344"/>
      <c r="AH14" s="344"/>
      <c r="AI14" s="344">
        <v>1.5</v>
      </c>
      <c r="AJ14" s="344"/>
      <c r="AK14" s="344"/>
      <c r="AL14" s="344"/>
      <c r="AM14" s="344"/>
      <c r="AN14" s="344"/>
      <c r="AO14" s="370">
        <f t="shared" si="0"/>
        <v>40.25</v>
      </c>
      <c r="AP14" s="370">
        <f t="shared" si="1"/>
        <v>0</v>
      </c>
      <c r="AR14" s="175"/>
      <c r="AS14" s="175"/>
      <c r="AT14" s="175"/>
      <c r="AU14" s="175"/>
      <c r="AV14" s="175"/>
      <c r="AW14" s="175"/>
      <c r="AX14" s="175"/>
      <c r="AY14" s="175"/>
      <c r="AZ14" s="175"/>
      <c r="BA14" s="175"/>
      <c r="BB14" s="175"/>
      <c r="BC14" s="175"/>
      <c r="BD14" s="175"/>
      <c r="BE14" s="175"/>
      <c r="BF14" s="175"/>
      <c r="BG14" s="175"/>
      <c r="BH14" s="175"/>
      <c r="BI14" s="175"/>
      <c r="BJ14" s="175"/>
      <c r="BK14" s="175"/>
      <c r="BL14" s="176"/>
      <c r="BM14" s="176"/>
      <c r="BN14" s="176"/>
      <c r="BO14" s="176"/>
      <c r="BP14" s="176"/>
      <c r="BQ14" s="176"/>
      <c r="BR14" s="176"/>
      <c r="BS14" s="176"/>
      <c r="BT14" s="176"/>
      <c r="BU14" s="176"/>
      <c r="BV14" s="176"/>
      <c r="BW14" s="176"/>
      <c r="BX14" s="176"/>
    </row>
    <row r="15" spans="1:76" s="174" customFormat="1" ht="26.25" customHeight="1" thickBot="1">
      <c r="A15" s="170" t="s">
        <v>22</v>
      </c>
      <c r="B15" s="343" t="s">
        <v>79</v>
      </c>
      <c r="C15" s="344"/>
      <c r="D15" s="344"/>
      <c r="E15" s="344"/>
      <c r="F15" s="344"/>
      <c r="G15" s="344"/>
      <c r="H15" s="344"/>
      <c r="I15" s="344"/>
      <c r="J15" s="344"/>
      <c r="K15" s="344"/>
      <c r="L15" s="344"/>
      <c r="M15" s="344"/>
      <c r="N15" s="344"/>
      <c r="O15" s="344"/>
      <c r="P15" s="344"/>
      <c r="Q15" s="344"/>
      <c r="R15" s="344"/>
      <c r="S15" s="344"/>
      <c r="T15" s="344"/>
      <c r="U15" s="344"/>
      <c r="V15" s="381"/>
      <c r="W15" s="344"/>
      <c r="X15" s="344"/>
      <c r="Y15" s="344"/>
      <c r="Z15" s="344"/>
      <c r="AA15" s="344"/>
      <c r="AB15" s="344"/>
      <c r="AC15" s="344"/>
      <c r="AD15" s="344"/>
      <c r="AE15" s="344"/>
      <c r="AF15" s="344"/>
      <c r="AG15" s="344"/>
      <c r="AH15" s="344"/>
      <c r="AI15" s="344"/>
      <c r="AJ15" s="344"/>
      <c r="AK15" s="344">
        <v>25.25</v>
      </c>
      <c r="AL15" s="344"/>
      <c r="AM15" s="344">
        <v>4</v>
      </c>
      <c r="AN15" s="344"/>
      <c r="AO15" s="370">
        <f t="shared" si="0"/>
        <v>29.25</v>
      </c>
      <c r="AP15" s="370">
        <f t="shared" si="1"/>
        <v>0</v>
      </c>
      <c r="AR15" s="175"/>
      <c r="AS15" s="175"/>
      <c r="AT15" s="175"/>
      <c r="AU15" s="175"/>
      <c r="AV15" s="175"/>
      <c r="AW15" s="175"/>
      <c r="AX15" s="175"/>
      <c r="AY15" s="175"/>
      <c r="AZ15" s="175"/>
      <c r="BA15" s="175"/>
      <c r="BB15" s="175"/>
      <c r="BC15" s="175"/>
      <c r="BD15" s="175"/>
      <c r="BE15" s="175"/>
      <c r="BF15" s="175"/>
      <c r="BG15" s="175"/>
      <c r="BH15" s="175"/>
      <c r="BI15" s="175"/>
      <c r="BJ15" s="175"/>
      <c r="BK15" s="175"/>
      <c r="BL15" s="176"/>
      <c r="BM15" s="176"/>
      <c r="BN15" s="176"/>
      <c r="BO15" s="176"/>
      <c r="BP15" s="176"/>
      <c r="BQ15" s="176"/>
      <c r="BR15" s="176"/>
      <c r="BS15" s="176"/>
      <c r="BT15" s="176"/>
      <c r="BU15" s="176"/>
      <c r="BV15" s="176"/>
      <c r="BW15" s="176"/>
      <c r="BX15" s="176"/>
    </row>
    <row r="16" spans="1:76" s="174" customFormat="1" ht="26.25" customHeight="1" thickBot="1">
      <c r="A16" s="170" t="s">
        <v>23</v>
      </c>
      <c r="B16" s="343" t="s">
        <v>599</v>
      </c>
      <c r="C16" s="344"/>
      <c r="D16" s="344"/>
      <c r="E16" s="344"/>
      <c r="F16" s="344"/>
      <c r="G16" s="344"/>
      <c r="H16" s="344"/>
      <c r="I16" s="344"/>
      <c r="J16" s="344"/>
      <c r="K16" s="344"/>
      <c r="L16" s="344"/>
      <c r="M16" s="344">
        <v>1</v>
      </c>
      <c r="N16" s="344"/>
      <c r="O16" s="344">
        <v>3</v>
      </c>
      <c r="P16" s="344"/>
      <c r="Q16" s="344">
        <v>3</v>
      </c>
      <c r="R16" s="344"/>
      <c r="S16" s="344">
        <v>3</v>
      </c>
      <c r="T16" s="344"/>
      <c r="U16" s="344">
        <v>7</v>
      </c>
      <c r="V16" s="381"/>
      <c r="W16" s="344"/>
      <c r="X16" s="344"/>
      <c r="Y16" s="344"/>
      <c r="Z16" s="344"/>
      <c r="AA16" s="344"/>
      <c r="AB16" s="344"/>
      <c r="AC16" s="344"/>
      <c r="AD16" s="344"/>
      <c r="AE16" s="344"/>
      <c r="AF16" s="344"/>
      <c r="AG16" s="344"/>
      <c r="AH16" s="344"/>
      <c r="AI16" s="344"/>
      <c r="AJ16" s="344"/>
      <c r="AK16" s="344"/>
      <c r="AL16" s="344"/>
      <c r="AM16" s="344"/>
      <c r="AN16" s="344"/>
      <c r="AO16" s="370">
        <f t="shared" si="0"/>
        <v>17</v>
      </c>
      <c r="AP16" s="370">
        <f t="shared" si="1"/>
        <v>0</v>
      </c>
      <c r="AR16" s="175"/>
      <c r="AS16" s="175"/>
      <c r="AT16" s="175"/>
      <c r="AU16" s="175"/>
      <c r="AV16" s="175"/>
      <c r="AW16" s="175"/>
      <c r="AX16" s="175"/>
      <c r="AY16" s="175"/>
      <c r="AZ16" s="175"/>
      <c r="BA16" s="175"/>
      <c r="BB16" s="175"/>
      <c r="BC16" s="175"/>
      <c r="BD16" s="175"/>
      <c r="BE16" s="175"/>
      <c r="BF16" s="175"/>
      <c r="BG16" s="175"/>
      <c r="BH16" s="175"/>
      <c r="BI16" s="175"/>
      <c r="BJ16" s="175"/>
      <c r="BK16" s="175"/>
      <c r="BL16" s="176"/>
      <c r="BM16" s="176"/>
      <c r="BN16" s="176"/>
      <c r="BO16" s="176"/>
      <c r="BP16" s="176"/>
      <c r="BQ16" s="176"/>
      <c r="BR16" s="176"/>
      <c r="BS16" s="176"/>
      <c r="BT16" s="176"/>
      <c r="BU16" s="176"/>
      <c r="BV16" s="176"/>
      <c r="BW16" s="176"/>
      <c r="BX16" s="176"/>
    </row>
    <row r="17" spans="1:76" s="174" customFormat="1" ht="26.25" customHeight="1" thickBot="1">
      <c r="A17" s="177" t="s">
        <v>24</v>
      </c>
      <c r="B17" s="178" t="s">
        <v>68</v>
      </c>
      <c r="C17" s="179">
        <f>SUM(C10:C16)</f>
        <v>47</v>
      </c>
      <c r="D17" s="179">
        <f aca="true" t="shared" si="2" ref="D17:AN17">SUM(D10:D16)</f>
        <v>5.5</v>
      </c>
      <c r="E17" s="179">
        <f t="shared" si="2"/>
        <v>0</v>
      </c>
      <c r="F17" s="179">
        <f t="shared" si="2"/>
        <v>10</v>
      </c>
      <c r="G17" s="179">
        <f t="shared" si="2"/>
        <v>1</v>
      </c>
      <c r="H17" s="179">
        <f t="shared" si="2"/>
        <v>0</v>
      </c>
      <c r="I17" s="179">
        <f t="shared" si="2"/>
        <v>7</v>
      </c>
      <c r="J17" s="179">
        <f t="shared" si="2"/>
        <v>1</v>
      </c>
      <c r="K17" s="179">
        <f t="shared" si="2"/>
        <v>1</v>
      </c>
      <c r="L17" s="179">
        <f t="shared" si="2"/>
        <v>0</v>
      </c>
      <c r="M17" s="179">
        <f t="shared" si="2"/>
        <v>1</v>
      </c>
      <c r="N17" s="179">
        <f t="shared" si="2"/>
        <v>0</v>
      </c>
      <c r="O17" s="179">
        <f t="shared" si="2"/>
        <v>3</v>
      </c>
      <c r="P17" s="179">
        <f t="shared" si="2"/>
        <v>0</v>
      </c>
      <c r="Q17" s="179">
        <f t="shared" si="2"/>
        <v>3</v>
      </c>
      <c r="R17" s="179">
        <f t="shared" si="2"/>
        <v>0</v>
      </c>
      <c r="S17" s="179">
        <f t="shared" si="2"/>
        <v>3</v>
      </c>
      <c r="T17" s="179">
        <f t="shared" si="2"/>
        <v>0</v>
      </c>
      <c r="U17" s="179">
        <f t="shared" si="2"/>
        <v>7</v>
      </c>
      <c r="V17" s="382">
        <f t="shared" si="2"/>
        <v>0</v>
      </c>
      <c r="W17" s="179">
        <f t="shared" si="2"/>
        <v>40</v>
      </c>
      <c r="X17" s="179">
        <f t="shared" si="2"/>
        <v>0</v>
      </c>
      <c r="Y17" s="179">
        <f t="shared" si="2"/>
        <v>11</v>
      </c>
      <c r="Z17" s="179">
        <f t="shared" si="2"/>
        <v>0</v>
      </c>
      <c r="AA17" s="179">
        <f t="shared" si="2"/>
        <v>0</v>
      </c>
      <c r="AB17" s="179">
        <f t="shared" si="2"/>
        <v>0</v>
      </c>
      <c r="AC17" s="179">
        <f t="shared" si="2"/>
        <v>0</v>
      </c>
      <c r="AD17" s="179">
        <f t="shared" si="2"/>
        <v>0</v>
      </c>
      <c r="AE17" s="179">
        <f t="shared" si="2"/>
        <v>40.75</v>
      </c>
      <c r="AF17" s="179">
        <f t="shared" si="2"/>
        <v>0</v>
      </c>
      <c r="AG17" s="179">
        <f t="shared" si="2"/>
        <v>0</v>
      </c>
      <c r="AH17" s="179">
        <f t="shared" si="2"/>
        <v>0</v>
      </c>
      <c r="AI17" s="179">
        <f t="shared" si="2"/>
        <v>6.5</v>
      </c>
      <c r="AJ17" s="179">
        <f t="shared" si="2"/>
        <v>0</v>
      </c>
      <c r="AK17" s="179">
        <f t="shared" si="2"/>
        <v>25.25</v>
      </c>
      <c r="AL17" s="179">
        <f t="shared" si="2"/>
        <v>0</v>
      </c>
      <c r="AM17" s="179">
        <f t="shared" si="2"/>
        <v>4</v>
      </c>
      <c r="AN17" s="179">
        <f t="shared" si="2"/>
        <v>0</v>
      </c>
      <c r="AO17" s="369">
        <f>SUM(C17,D17,E17,G17,I17,K17,M17,O17,Q17,U17,W17,Y17,AA17,AC17,AE17,AG17,AI17,AK17,AM17,S17,J17)</f>
        <v>207</v>
      </c>
      <c r="AP17" s="369">
        <f>SUM(F17,H17,L17,N17,P17,R17,V17,X17,Z17,AB17,AD17,AF17,AH17,AJ17,AL17,AN17)</f>
        <v>10</v>
      </c>
      <c r="AR17" s="175"/>
      <c r="AS17" s="175"/>
      <c r="AT17" s="175"/>
      <c r="AU17" s="175"/>
      <c r="AV17" s="175"/>
      <c r="AW17" s="175"/>
      <c r="AX17" s="175"/>
      <c r="AY17" s="175"/>
      <c r="AZ17" s="175"/>
      <c r="BA17" s="175"/>
      <c r="BB17" s="175"/>
      <c r="BC17" s="175"/>
      <c r="BD17" s="175"/>
      <c r="BE17" s="175"/>
      <c r="BF17" s="175"/>
      <c r="BG17" s="175"/>
      <c r="BH17" s="175"/>
      <c r="BI17" s="175"/>
      <c r="BJ17" s="175"/>
      <c r="BK17" s="175"/>
      <c r="BL17" s="176"/>
      <c r="BM17" s="176"/>
      <c r="BN17" s="176"/>
      <c r="BO17" s="176"/>
      <c r="BP17" s="176"/>
      <c r="BQ17" s="176"/>
      <c r="BR17" s="176"/>
      <c r="BS17" s="176"/>
      <c r="BT17" s="176"/>
      <c r="BU17" s="176"/>
      <c r="BV17" s="176"/>
      <c r="BW17" s="176"/>
      <c r="BX17" s="176"/>
    </row>
    <row r="18" spans="2:76" s="345" customFormat="1" ht="12">
      <c r="B18" s="267"/>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7"/>
      <c r="AP18" s="347"/>
      <c r="AQ18" s="348"/>
      <c r="AR18" s="349"/>
      <c r="AS18" s="349"/>
      <c r="AT18" s="349"/>
      <c r="AU18" s="349"/>
      <c r="AV18" s="349"/>
      <c r="AW18" s="349"/>
      <c r="AX18" s="349"/>
      <c r="AY18" s="349"/>
      <c r="AZ18" s="349"/>
      <c r="BA18" s="349"/>
      <c r="BB18" s="349"/>
      <c r="BC18" s="349"/>
      <c r="BD18" s="349"/>
      <c r="BE18" s="349"/>
      <c r="BF18" s="349"/>
      <c r="BG18" s="349"/>
      <c r="BH18" s="349"/>
      <c r="BI18" s="349"/>
      <c r="BJ18" s="349"/>
      <c r="BK18" s="349"/>
      <c r="BL18" s="350"/>
      <c r="BM18" s="350"/>
      <c r="BN18" s="350"/>
      <c r="BO18" s="350"/>
      <c r="BP18" s="350"/>
      <c r="BQ18" s="350"/>
      <c r="BR18" s="350"/>
      <c r="BS18" s="350"/>
      <c r="BT18" s="350"/>
      <c r="BU18" s="350"/>
      <c r="BV18" s="350"/>
      <c r="BW18" s="350"/>
      <c r="BX18" s="350"/>
    </row>
    <row r="19" spans="2:76" s="345" customFormat="1" ht="12">
      <c r="B19" s="267"/>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7"/>
      <c r="AP19" s="347"/>
      <c r="AQ19" s="348"/>
      <c r="AR19" s="349"/>
      <c r="AS19" s="349"/>
      <c r="AT19" s="349"/>
      <c r="AU19" s="349"/>
      <c r="AV19" s="349"/>
      <c r="AW19" s="349"/>
      <c r="AX19" s="349"/>
      <c r="AY19" s="349"/>
      <c r="AZ19" s="349"/>
      <c r="BA19" s="349"/>
      <c r="BB19" s="349"/>
      <c r="BC19" s="349"/>
      <c r="BD19" s="349"/>
      <c r="BE19" s="349"/>
      <c r="BF19" s="349"/>
      <c r="BG19" s="349"/>
      <c r="BH19" s="349"/>
      <c r="BI19" s="349"/>
      <c r="BJ19" s="349"/>
      <c r="BK19" s="349"/>
      <c r="BL19" s="350"/>
      <c r="BM19" s="350"/>
      <c r="BN19" s="350"/>
      <c r="BO19" s="350"/>
      <c r="BP19" s="350"/>
      <c r="BQ19" s="350"/>
      <c r="BR19" s="350"/>
      <c r="BS19" s="350"/>
      <c r="BT19" s="350"/>
      <c r="BU19" s="350"/>
      <c r="BV19" s="350"/>
      <c r="BW19" s="350"/>
      <c r="BX19" s="350"/>
    </row>
    <row r="20" spans="2:76" s="345" customFormat="1" ht="12">
      <c r="B20" s="267"/>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7"/>
      <c r="AP20" s="347"/>
      <c r="AQ20" s="348"/>
      <c r="AR20" s="349"/>
      <c r="AS20" s="349"/>
      <c r="AT20" s="349"/>
      <c r="AU20" s="349"/>
      <c r="AV20" s="349"/>
      <c r="AW20" s="349"/>
      <c r="AX20" s="349"/>
      <c r="AY20" s="349"/>
      <c r="AZ20" s="349"/>
      <c r="BA20" s="349"/>
      <c r="BB20" s="349"/>
      <c r="BC20" s="349"/>
      <c r="BD20" s="349"/>
      <c r="BE20" s="349"/>
      <c r="BF20" s="349"/>
      <c r="BG20" s="349"/>
      <c r="BH20" s="349"/>
      <c r="BI20" s="349"/>
      <c r="BJ20" s="349"/>
      <c r="BK20" s="349"/>
      <c r="BL20" s="350"/>
      <c r="BM20" s="350"/>
      <c r="BN20" s="350"/>
      <c r="BO20" s="350"/>
      <c r="BP20" s="350"/>
      <c r="BQ20" s="350"/>
      <c r="BR20" s="350"/>
      <c r="BS20" s="350"/>
      <c r="BT20" s="350"/>
      <c r="BU20" s="350"/>
      <c r="BV20" s="350"/>
      <c r="BW20" s="350"/>
      <c r="BX20" s="350"/>
    </row>
    <row r="21" spans="2:76" s="345" customFormat="1" ht="12">
      <c r="B21" s="267"/>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7"/>
      <c r="AP21" s="347"/>
      <c r="AQ21" s="348"/>
      <c r="AR21" s="349"/>
      <c r="AS21" s="349"/>
      <c r="AT21" s="349"/>
      <c r="AU21" s="349"/>
      <c r="AV21" s="349"/>
      <c r="AW21" s="349"/>
      <c r="AX21" s="349"/>
      <c r="AY21" s="349"/>
      <c r="AZ21" s="349"/>
      <c r="BA21" s="349"/>
      <c r="BB21" s="349"/>
      <c r="BC21" s="349"/>
      <c r="BD21" s="349"/>
      <c r="BE21" s="349"/>
      <c r="BF21" s="349"/>
      <c r="BG21" s="349"/>
      <c r="BH21" s="349"/>
      <c r="BI21" s="349"/>
      <c r="BJ21" s="349"/>
      <c r="BK21" s="349"/>
      <c r="BL21" s="350"/>
      <c r="BM21" s="350"/>
      <c r="BN21" s="350"/>
      <c r="BO21" s="350"/>
      <c r="BP21" s="350"/>
      <c r="BQ21" s="350"/>
      <c r="BR21" s="350"/>
      <c r="BS21" s="350"/>
      <c r="BT21" s="350"/>
      <c r="BU21" s="350"/>
      <c r="BV21" s="350"/>
      <c r="BW21" s="350"/>
      <c r="BX21" s="350"/>
    </row>
    <row r="22" spans="2:76" s="345" customFormat="1" ht="12">
      <c r="B22" s="267"/>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7"/>
      <c r="AP22" s="347"/>
      <c r="AQ22" s="348"/>
      <c r="AR22" s="349"/>
      <c r="AS22" s="349"/>
      <c r="AT22" s="349"/>
      <c r="AU22" s="349"/>
      <c r="AV22" s="349"/>
      <c r="AW22" s="349"/>
      <c r="AX22" s="349"/>
      <c r="AY22" s="349"/>
      <c r="AZ22" s="349"/>
      <c r="BA22" s="349"/>
      <c r="BB22" s="349"/>
      <c r="BC22" s="349"/>
      <c r="BD22" s="349"/>
      <c r="BE22" s="349"/>
      <c r="BF22" s="349"/>
      <c r="BG22" s="349"/>
      <c r="BH22" s="349"/>
      <c r="BI22" s="349"/>
      <c r="BJ22" s="349"/>
      <c r="BK22" s="349"/>
      <c r="BL22" s="350"/>
      <c r="BM22" s="350"/>
      <c r="BN22" s="350"/>
      <c r="BO22" s="350"/>
      <c r="BP22" s="350"/>
      <c r="BQ22" s="350"/>
      <c r="BR22" s="350"/>
      <c r="BS22" s="350"/>
      <c r="BT22" s="350"/>
      <c r="BU22" s="350"/>
      <c r="BV22" s="350"/>
      <c r="BW22" s="350"/>
      <c r="BX22" s="350"/>
    </row>
    <row r="23" spans="2:76" s="345" customFormat="1" ht="12">
      <c r="B23" s="267"/>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7"/>
      <c r="AP23" s="347"/>
      <c r="AQ23" s="348"/>
      <c r="AR23" s="349"/>
      <c r="AS23" s="349"/>
      <c r="AT23" s="349"/>
      <c r="AU23" s="349"/>
      <c r="AV23" s="349"/>
      <c r="AW23" s="349"/>
      <c r="AX23" s="349"/>
      <c r="AY23" s="349"/>
      <c r="AZ23" s="349"/>
      <c r="BA23" s="349"/>
      <c r="BB23" s="349"/>
      <c r="BC23" s="349"/>
      <c r="BD23" s="349"/>
      <c r="BE23" s="349"/>
      <c r="BF23" s="349"/>
      <c r="BG23" s="349"/>
      <c r="BH23" s="349"/>
      <c r="BI23" s="349"/>
      <c r="BJ23" s="349"/>
      <c r="BK23" s="349"/>
      <c r="BL23" s="350"/>
      <c r="BM23" s="350"/>
      <c r="BN23" s="350"/>
      <c r="BO23" s="350"/>
      <c r="BP23" s="350"/>
      <c r="BQ23" s="350"/>
      <c r="BR23" s="350"/>
      <c r="BS23" s="350"/>
      <c r="BT23" s="350"/>
      <c r="BU23" s="350"/>
      <c r="BV23" s="350"/>
      <c r="BW23" s="350"/>
      <c r="BX23" s="350"/>
    </row>
  </sheetData>
  <sheetProtection selectLockedCells="1" selectUnlockedCells="1"/>
  <mergeCells count="41">
    <mergeCell ref="O8:P8"/>
    <mergeCell ref="C8:D8"/>
    <mergeCell ref="B7:B8"/>
    <mergeCell ref="C7:D7"/>
    <mergeCell ref="E7:F7"/>
    <mergeCell ref="G7:H7"/>
    <mergeCell ref="I7:J7"/>
    <mergeCell ref="K7:L7"/>
    <mergeCell ref="Q7:R7"/>
    <mergeCell ref="S7:T7"/>
    <mergeCell ref="U7:V7"/>
    <mergeCell ref="W7:X7"/>
    <mergeCell ref="Y7:Z7"/>
    <mergeCell ref="M7:N7"/>
    <mergeCell ref="O7:P7"/>
    <mergeCell ref="Y8:Z8"/>
    <mergeCell ref="AG8:AH8"/>
    <mergeCell ref="AI7:AJ7"/>
    <mergeCell ref="AK7:AL7"/>
    <mergeCell ref="AI8:AJ8"/>
    <mergeCell ref="AK8:AL8"/>
    <mergeCell ref="A2:AP2"/>
    <mergeCell ref="AM8:AN8"/>
    <mergeCell ref="AA8:AB8"/>
    <mergeCell ref="AC8:AD8"/>
    <mergeCell ref="AE8:AF8"/>
    <mergeCell ref="Q8:R8"/>
    <mergeCell ref="AA7:AB7"/>
    <mergeCell ref="AC7:AD7"/>
    <mergeCell ref="AE7:AF7"/>
    <mergeCell ref="AG7:AH7"/>
    <mergeCell ref="AM7:AN7"/>
    <mergeCell ref="AO7:AP8"/>
    <mergeCell ref="E8:F8"/>
    <mergeCell ref="G8:H8"/>
    <mergeCell ref="I8:J8"/>
    <mergeCell ref="K8:L8"/>
    <mergeCell ref="M8:N8"/>
    <mergeCell ref="S8:T8"/>
    <mergeCell ref="U8:V8"/>
    <mergeCell ref="W8:X8"/>
  </mergeCells>
  <printOptions horizontalCentered="1"/>
  <pageMargins left="0.984251968503937" right="0.984251968503937" top="0.984251968503937" bottom="0.984251968503937" header="0.5118110236220472" footer="0.15748031496062992"/>
  <pageSetup horizontalDpi="600" verticalDpi="600" orientation="landscape" paperSize="8" scale="45" r:id="rId1"/>
  <headerFooter alignWithMargins="0">
    <oddFooter>&amp;L&amp;D&amp;C&amp;P</oddFooter>
  </headerFooter>
</worksheet>
</file>

<file path=xl/worksheets/sheet17.xml><?xml version="1.0" encoding="utf-8"?>
<worksheet xmlns="http://schemas.openxmlformats.org/spreadsheetml/2006/main" xmlns:r="http://schemas.openxmlformats.org/officeDocument/2006/relationships">
  <dimension ref="A1:H12"/>
  <sheetViews>
    <sheetView view="pageBreakPreview" zoomScaleNormal="120" zoomScaleSheetLayoutView="100" zoomScalePageLayoutView="0" workbookViewId="0" topLeftCell="A1">
      <selection activeCell="A2" sqref="A2"/>
    </sheetView>
  </sheetViews>
  <sheetFormatPr defaultColWidth="9.140625" defaultRowHeight="15"/>
  <cols>
    <col min="1" max="1" width="8.421875" style="180" customWidth="1"/>
    <col min="2" max="2" width="81.140625" style="180" bestFit="1" customWidth="1"/>
    <col min="3" max="7" width="12.7109375" style="180" customWidth="1"/>
    <col min="8" max="16384" width="9.140625" style="180" customWidth="1"/>
  </cols>
  <sheetData>
    <row r="1" ht="15">
      <c r="G1" s="181" t="s">
        <v>652</v>
      </c>
    </row>
    <row r="5" spans="1:7" ht="33" customHeight="1">
      <c r="A5" s="565" t="s">
        <v>277</v>
      </c>
      <c r="B5" s="565"/>
      <c r="C5" s="565"/>
      <c r="D5" s="565"/>
      <c r="E5" s="565"/>
      <c r="F5" s="565"/>
      <c r="G5" s="565"/>
    </row>
    <row r="6" spans="1:8" ht="15.75" customHeight="1" thickBot="1">
      <c r="A6" s="183"/>
      <c r="B6" s="183"/>
      <c r="C6" s="183"/>
      <c r="D6" s="184"/>
      <c r="E6" s="184"/>
      <c r="F6" s="566" t="s">
        <v>8</v>
      </c>
      <c r="G6" s="566"/>
      <c r="H6" s="186"/>
    </row>
    <row r="7" spans="1:7" ht="15.75" thickBot="1">
      <c r="A7" s="187"/>
      <c r="B7" s="188" t="s">
        <v>9</v>
      </c>
      <c r="C7" s="188" t="s">
        <v>10</v>
      </c>
      <c r="D7" s="188" t="s">
        <v>11</v>
      </c>
      <c r="E7" s="189" t="s">
        <v>12</v>
      </c>
      <c r="F7" s="189" t="s">
        <v>13</v>
      </c>
      <c r="G7" s="190" t="s">
        <v>90</v>
      </c>
    </row>
    <row r="8" spans="1:7" ht="30" customHeight="1" thickBot="1">
      <c r="A8" s="191" t="s">
        <v>14</v>
      </c>
      <c r="B8" s="567" t="s">
        <v>278</v>
      </c>
      <c r="C8" s="573"/>
      <c r="D8" s="573"/>
      <c r="E8" s="573"/>
      <c r="F8" s="573"/>
      <c r="G8" s="570" t="s">
        <v>80</v>
      </c>
    </row>
    <row r="9" spans="1:7" ht="16.5" thickBot="1">
      <c r="A9" s="192" t="s">
        <v>15</v>
      </c>
      <c r="B9" s="568"/>
      <c r="C9" s="371" t="s">
        <v>346</v>
      </c>
      <c r="D9" s="371" t="s">
        <v>347</v>
      </c>
      <c r="E9" s="371" t="s">
        <v>348</v>
      </c>
      <c r="F9" s="371" t="s">
        <v>624</v>
      </c>
      <c r="G9" s="571"/>
    </row>
    <row r="10" spans="1:7" ht="51">
      <c r="A10" s="192" t="s">
        <v>16</v>
      </c>
      <c r="B10" s="569"/>
      <c r="C10" s="372" t="s">
        <v>279</v>
      </c>
      <c r="D10" s="193" t="s">
        <v>279</v>
      </c>
      <c r="E10" s="193" t="s">
        <v>279</v>
      </c>
      <c r="F10" s="193" t="s">
        <v>279</v>
      </c>
      <c r="G10" s="572"/>
    </row>
    <row r="11" spans="1:7" ht="16.5" thickBot="1">
      <c r="A11" s="194" t="s">
        <v>17</v>
      </c>
      <c r="B11" s="197" t="s">
        <v>590</v>
      </c>
      <c r="C11" s="373">
        <v>42608</v>
      </c>
      <c r="D11" s="198">
        <v>178611</v>
      </c>
      <c r="E11" s="198">
        <v>219212</v>
      </c>
      <c r="F11" s="195">
        <v>1150860</v>
      </c>
      <c r="G11" s="196">
        <f>SUM(C11,D11,E11,F11)</f>
        <v>1591291</v>
      </c>
    </row>
    <row r="12" spans="1:7" ht="16.5" thickBot="1">
      <c r="A12" s="199" t="s">
        <v>18</v>
      </c>
      <c r="B12" s="200" t="s">
        <v>280</v>
      </c>
      <c r="C12" s="374">
        <f>SUM(C11:C11)</f>
        <v>42608</v>
      </c>
      <c r="D12" s="201">
        <f>SUM(D11:D11)</f>
        <v>178611</v>
      </c>
      <c r="E12" s="201">
        <f>SUM(E11:E11)</f>
        <v>219212</v>
      </c>
      <c r="F12" s="201">
        <f>SUM(F11:F11)</f>
        <v>1150860</v>
      </c>
      <c r="G12" s="202">
        <f>SUM(G11:G11)</f>
        <v>1591291</v>
      </c>
    </row>
  </sheetData>
  <sheetProtection/>
  <mergeCells count="5">
    <mergeCell ref="A5:G5"/>
    <mergeCell ref="F6:G6"/>
    <mergeCell ref="B8:B10"/>
    <mergeCell ref="G8:G10"/>
    <mergeCell ref="C8:F8"/>
  </mergeCells>
  <printOptions horizontalCentered="1"/>
  <pageMargins left="0.31496062992125984" right="0.4724409448818898" top="0.9055118110236221" bottom="0.5118110236220472" header="0.6692913385826772" footer="0.2755905511811024"/>
  <pageSetup horizontalDpi="600" verticalDpi="600" orientation="landscape" paperSize="8" scale="87" r:id="rId1"/>
  <headerFooter alignWithMargins="0">
    <oddFooter>&amp;L&amp;D&amp;C&amp;P</oddFooter>
  </headerFooter>
</worksheet>
</file>

<file path=xl/worksheets/sheet18.xml><?xml version="1.0" encoding="utf-8"?>
<worksheet xmlns="http://schemas.openxmlformats.org/spreadsheetml/2006/main" xmlns:r="http://schemas.openxmlformats.org/officeDocument/2006/relationships">
  <dimension ref="A1:D15"/>
  <sheetViews>
    <sheetView view="pageBreakPreview" zoomScale="85" zoomScaleNormal="120" zoomScaleSheetLayoutView="85" zoomScalePageLayoutView="0" workbookViewId="0" topLeftCell="A1">
      <selection activeCell="C2" sqref="C2"/>
    </sheetView>
  </sheetViews>
  <sheetFormatPr defaultColWidth="9.140625" defaultRowHeight="15"/>
  <cols>
    <col min="1" max="1" width="7.7109375" style="180" customWidth="1"/>
    <col min="2" max="2" width="120.7109375" style="180" customWidth="1"/>
    <col min="3" max="3" width="20.7109375" style="180" customWidth="1"/>
    <col min="4" max="16384" width="9.140625" style="180" customWidth="1"/>
  </cols>
  <sheetData>
    <row r="1" ht="15">
      <c r="C1" s="181" t="s">
        <v>653</v>
      </c>
    </row>
    <row r="3" spans="1:3" ht="33" customHeight="1">
      <c r="A3" s="565" t="s">
        <v>281</v>
      </c>
      <c r="B3" s="565"/>
      <c r="C3" s="565"/>
    </row>
    <row r="4" spans="1:3" ht="33" customHeight="1">
      <c r="A4" s="182"/>
      <c r="B4" s="182"/>
      <c r="C4" s="182"/>
    </row>
    <row r="5" spans="1:4" ht="15.75" customHeight="1" thickBot="1">
      <c r="A5" s="183"/>
      <c r="B5" s="183"/>
      <c r="C5" s="185" t="s">
        <v>8</v>
      </c>
      <c r="D5" s="203"/>
    </row>
    <row r="6" spans="1:3" ht="15.75" thickBot="1">
      <c r="A6" s="204"/>
      <c r="B6" s="205" t="s">
        <v>9</v>
      </c>
      <c r="C6" s="206" t="s">
        <v>10</v>
      </c>
    </row>
    <row r="7" spans="1:3" ht="32.25" thickBot="1">
      <c r="A7" s="207" t="s">
        <v>14</v>
      </c>
      <c r="B7" s="208" t="s">
        <v>282</v>
      </c>
      <c r="C7" s="209" t="s">
        <v>621</v>
      </c>
    </row>
    <row r="8" spans="1:3" ht="15">
      <c r="A8" s="210" t="s">
        <v>15</v>
      </c>
      <c r="B8" s="211" t="s">
        <v>283</v>
      </c>
      <c r="C8" s="212">
        <v>1775000</v>
      </c>
    </row>
    <row r="9" spans="1:3" ht="30">
      <c r="A9" s="213" t="s">
        <v>16</v>
      </c>
      <c r="B9" s="214" t="s">
        <v>284</v>
      </c>
      <c r="C9" s="215">
        <v>176481</v>
      </c>
    </row>
    <row r="10" spans="1:3" ht="15">
      <c r="A10" s="213" t="s">
        <v>17</v>
      </c>
      <c r="B10" s="216" t="s">
        <v>285</v>
      </c>
      <c r="C10" s="215">
        <v>330</v>
      </c>
    </row>
    <row r="11" spans="1:3" ht="30">
      <c r="A11" s="213" t="s">
        <v>18</v>
      </c>
      <c r="B11" s="214" t="s">
        <v>286</v>
      </c>
      <c r="C11" s="215">
        <v>0</v>
      </c>
    </row>
    <row r="12" spans="1:3" ht="15">
      <c r="A12" s="217" t="s">
        <v>19</v>
      </c>
      <c r="B12" s="218" t="s">
        <v>287</v>
      </c>
      <c r="C12" s="219">
        <v>2300</v>
      </c>
    </row>
    <row r="13" spans="1:3" ht="15.75" thickBot="1">
      <c r="A13" s="217" t="s">
        <v>20</v>
      </c>
      <c r="B13" s="218" t="s">
        <v>632</v>
      </c>
      <c r="C13" s="219">
        <v>0</v>
      </c>
    </row>
    <row r="14" spans="1:3" ht="16.5" thickBot="1">
      <c r="A14" s="574" t="s">
        <v>288</v>
      </c>
      <c r="B14" s="575"/>
      <c r="C14" s="220">
        <f>SUM(C8:C13)</f>
        <v>1954111</v>
      </c>
    </row>
    <row r="15" spans="1:3" ht="45.75" customHeight="1">
      <c r="A15" s="576" t="s">
        <v>650</v>
      </c>
      <c r="B15" s="576"/>
      <c r="C15" s="576"/>
    </row>
  </sheetData>
  <sheetProtection/>
  <mergeCells count="3">
    <mergeCell ref="A3:C3"/>
    <mergeCell ref="A14:B14"/>
    <mergeCell ref="A15:C15"/>
  </mergeCells>
  <printOptions horizontalCentered="1"/>
  <pageMargins left="0.31496062992125984" right="0.4724409448818898" top="0.9055118110236221" bottom="0.5118110236220472" header="0.6692913385826772" footer="0.2755905511811024"/>
  <pageSetup horizontalDpi="600" verticalDpi="600" orientation="landscape" paperSize="8" r:id="rId1"/>
  <headerFooter alignWithMargins="0">
    <oddFooter>&amp;L&amp;D&amp;C&amp;P</oddFooter>
  </headerFooter>
</worksheet>
</file>

<file path=xl/worksheets/sheet19.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E2" sqref="E2"/>
    </sheetView>
  </sheetViews>
  <sheetFormatPr defaultColWidth="9.140625" defaultRowHeight="15"/>
  <cols>
    <col min="1" max="1" width="5.7109375" style="221" customWidth="1"/>
    <col min="2" max="2" width="37.140625" style="221" customWidth="1"/>
    <col min="3" max="3" width="26.7109375" style="221" customWidth="1"/>
    <col min="4" max="5" width="16.140625" style="221" customWidth="1"/>
    <col min="6" max="16384" width="9.140625" style="221" customWidth="1"/>
  </cols>
  <sheetData>
    <row r="1" spans="4:5" ht="15">
      <c r="D1" s="222"/>
      <c r="E1" s="222" t="s">
        <v>654</v>
      </c>
    </row>
    <row r="2" spans="4:5" ht="15">
      <c r="D2" s="222"/>
      <c r="E2" s="222"/>
    </row>
    <row r="3" spans="4:5" ht="15">
      <c r="D3" s="222"/>
      <c r="E3" s="222"/>
    </row>
    <row r="4" spans="1:5" ht="31.5" customHeight="1">
      <c r="A4" s="577" t="s">
        <v>611</v>
      </c>
      <c r="B4" s="577"/>
      <c r="C4" s="577"/>
      <c r="D4" s="577"/>
      <c r="E4" s="577"/>
    </row>
    <row r="5" spans="1:5" ht="15.75" thickBot="1">
      <c r="A5" s="223"/>
      <c r="B5" s="223"/>
      <c r="C5" s="578" t="s">
        <v>8</v>
      </c>
      <c r="D5" s="578"/>
      <c r="E5" s="578"/>
    </row>
    <row r="6" spans="1:5" ht="16.5" thickBot="1">
      <c r="A6" s="224"/>
      <c r="B6" s="225" t="s">
        <v>9</v>
      </c>
      <c r="C6" s="225" t="s">
        <v>10</v>
      </c>
      <c r="D6" s="226" t="s">
        <v>11</v>
      </c>
      <c r="E6" s="227" t="s">
        <v>12</v>
      </c>
    </row>
    <row r="7" spans="1:5" ht="63.75" thickBot="1">
      <c r="A7" s="228" t="s">
        <v>309</v>
      </c>
      <c r="B7" s="229" t="s">
        <v>310</v>
      </c>
      <c r="C7" s="229" t="s">
        <v>311</v>
      </c>
      <c r="D7" s="228" t="s">
        <v>312</v>
      </c>
      <c r="E7" s="228" t="s">
        <v>313</v>
      </c>
    </row>
    <row r="8" spans="1:5" ht="30">
      <c r="A8" s="258" t="s">
        <v>14</v>
      </c>
      <c r="B8" s="230" t="s">
        <v>315</v>
      </c>
      <c r="C8" s="230" t="s">
        <v>316</v>
      </c>
      <c r="D8" s="234">
        <v>1500</v>
      </c>
      <c r="E8" s="233"/>
    </row>
    <row r="9" spans="1:5" ht="15.75" customHeight="1">
      <c r="A9" s="258" t="s">
        <v>15</v>
      </c>
      <c r="B9" s="231" t="s">
        <v>317</v>
      </c>
      <c r="C9" s="230" t="s">
        <v>314</v>
      </c>
      <c r="D9" s="234">
        <v>14598</v>
      </c>
      <c r="E9" s="233"/>
    </row>
    <row r="10" spans="1:5" ht="30">
      <c r="A10" s="258" t="s">
        <v>16</v>
      </c>
      <c r="B10" s="231" t="s">
        <v>317</v>
      </c>
      <c r="C10" s="230" t="s">
        <v>342</v>
      </c>
      <c r="D10" s="234">
        <v>289268</v>
      </c>
      <c r="E10" s="233"/>
    </row>
    <row r="11" spans="1:5" ht="30">
      <c r="A11" s="258" t="s">
        <v>17</v>
      </c>
      <c r="B11" s="231" t="s">
        <v>317</v>
      </c>
      <c r="C11" s="230" t="s">
        <v>343</v>
      </c>
      <c r="D11" s="234">
        <v>43135</v>
      </c>
      <c r="E11" s="233"/>
    </row>
    <row r="12" spans="1:5" ht="15">
      <c r="A12" s="258" t="s">
        <v>18</v>
      </c>
      <c r="B12" s="230" t="s">
        <v>318</v>
      </c>
      <c r="C12" s="230" t="s">
        <v>627</v>
      </c>
      <c r="D12" s="234">
        <v>1435</v>
      </c>
      <c r="E12" s="233"/>
    </row>
    <row r="13" spans="1:5" ht="30">
      <c r="A13" s="258" t="s">
        <v>19</v>
      </c>
      <c r="B13" s="230" t="s">
        <v>319</v>
      </c>
      <c r="C13" s="230" t="s">
        <v>314</v>
      </c>
      <c r="D13" s="234">
        <v>207226</v>
      </c>
      <c r="E13" s="233"/>
    </row>
    <row r="14" spans="1:5" ht="45">
      <c r="A14" s="258" t="s">
        <v>20</v>
      </c>
      <c r="B14" s="230" t="s">
        <v>320</v>
      </c>
      <c r="C14" s="230" t="s">
        <v>344</v>
      </c>
      <c r="D14" s="234">
        <v>200</v>
      </c>
      <c r="E14" s="383"/>
    </row>
    <row r="15" spans="1:5" ht="15.75" customHeight="1" thickBot="1">
      <c r="A15" s="331" t="s">
        <v>21</v>
      </c>
      <c r="B15" s="332" t="s">
        <v>68</v>
      </c>
      <c r="C15" s="333"/>
      <c r="D15" s="334">
        <f>SUM(D8:D14)</f>
        <v>557362</v>
      </c>
      <c r="E15" s="334">
        <f>SUM(E8:E14)</f>
        <v>0</v>
      </c>
    </row>
  </sheetData>
  <sheetProtection/>
  <mergeCells count="2">
    <mergeCell ref="A4:E4"/>
    <mergeCell ref="C5:E5"/>
  </mergeCells>
  <conditionalFormatting sqref="D15:E15">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2.xml><?xml version="1.0" encoding="utf-8"?>
<worksheet xmlns="http://schemas.openxmlformats.org/spreadsheetml/2006/main" xmlns:r="http://schemas.openxmlformats.org/officeDocument/2006/relationships">
  <dimension ref="A2:B23"/>
  <sheetViews>
    <sheetView view="pageBreakPreview" zoomScaleSheetLayoutView="100" zoomScalePageLayoutView="0" workbookViewId="0" topLeftCell="A7">
      <selection activeCell="B22" sqref="B22"/>
    </sheetView>
  </sheetViews>
  <sheetFormatPr defaultColWidth="9.140625" defaultRowHeight="15"/>
  <cols>
    <col min="1" max="1" width="19.8515625" style="1" customWidth="1"/>
    <col min="2" max="2" width="110.57421875" style="1" customWidth="1"/>
    <col min="3" max="16384" width="9.140625" style="1" customWidth="1"/>
  </cols>
  <sheetData>
    <row r="2" spans="1:2" ht="12.75">
      <c r="A2" s="63"/>
      <c r="B2" s="63"/>
    </row>
    <row r="3" spans="1:2" ht="18">
      <c r="A3" s="441" t="s">
        <v>199</v>
      </c>
      <c r="B3" s="441"/>
    </row>
    <row r="4" spans="1:2" ht="12.75">
      <c r="A4" s="63"/>
      <c r="B4" s="63"/>
    </row>
    <row r="5" spans="1:2" ht="12.75">
      <c r="A5" s="63"/>
      <c r="B5" s="63"/>
    </row>
    <row r="6" spans="1:2" ht="12.75">
      <c r="A6" s="63"/>
      <c r="B6" s="63"/>
    </row>
    <row r="7" spans="1:2" ht="12.75">
      <c r="A7" s="63"/>
      <c r="B7" s="63"/>
    </row>
    <row r="8" spans="1:2" ht="33" customHeight="1">
      <c r="A8" s="131" t="s">
        <v>0</v>
      </c>
      <c r="B8" s="2" t="s">
        <v>601</v>
      </c>
    </row>
    <row r="9" spans="1:2" ht="33" customHeight="1">
      <c r="A9" s="131" t="s">
        <v>1</v>
      </c>
      <c r="B9" s="2" t="s">
        <v>602</v>
      </c>
    </row>
    <row r="10" spans="1:2" ht="33" customHeight="1">
      <c r="A10" s="131" t="s">
        <v>2</v>
      </c>
      <c r="B10" s="2" t="s">
        <v>603</v>
      </c>
    </row>
    <row r="11" spans="1:2" ht="33" customHeight="1">
      <c r="A11" s="131" t="s">
        <v>3</v>
      </c>
      <c r="B11" s="2" t="s">
        <v>604</v>
      </c>
    </row>
    <row r="12" spans="1:2" ht="33" customHeight="1">
      <c r="A12" s="131" t="s">
        <v>4</v>
      </c>
      <c r="B12" s="2" t="s">
        <v>605</v>
      </c>
    </row>
    <row r="13" spans="1:2" ht="33" customHeight="1">
      <c r="A13" s="131" t="s">
        <v>5</v>
      </c>
      <c r="B13" s="2" t="s">
        <v>606</v>
      </c>
    </row>
    <row r="14" spans="1:2" ht="33" customHeight="1">
      <c r="A14" s="131" t="s">
        <v>6</v>
      </c>
      <c r="B14" s="2" t="s">
        <v>607</v>
      </c>
    </row>
    <row r="15" spans="1:2" ht="33" customHeight="1">
      <c r="A15" s="131" t="s">
        <v>233</v>
      </c>
      <c r="B15" s="2" t="s">
        <v>608</v>
      </c>
    </row>
    <row r="16" spans="1:2" ht="33" customHeight="1">
      <c r="A16" s="131" t="s">
        <v>234</v>
      </c>
      <c r="B16" s="2" t="s">
        <v>7</v>
      </c>
    </row>
    <row r="17" spans="1:2" ht="60">
      <c r="A17" s="131" t="s">
        <v>235</v>
      </c>
      <c r="B17" s="2" t="s">
        <v>609</v>
      </c>
    </row>
    <row r="18" spans="1:2" ht="30" customHeight="1">
      <c r="A18" s="131" t="s">
        <v>236</v>
      </c>
      <c r="B18" s="2" t="s">
        <v>610</v>
      </c>
    </row>
    <row r="19" spans="1:2" ht="30" customHeight="1">
      <c r="A19" s="131" t="s">
        <v>237</v>
      </c>
      <c r="B19" s="2" t="s">
        <v>277</v>
      </c>
    </row>
    <row r="20" spans="1:2" ht="30" customHeight="1">
      <c r="A20" s="131" t="s">
        <v>289</v>
      </c>
      <c r="B20" s="2" t="s">
        <v>281</v>
      </c>
    </row>
    <row r="21" spans="1:2" ht="30" customHeight="1">
      <c r="A21" s="131" t="s">
        <v>290</v>
      </c>
      <c r="B21" s="2" t="s">
        <v>611</v>
      </c>
    </row>
    <row r="22" spans="1:2" ht="30" customHeight="1">
      <c r="A22" s="131" t="s">
        <v>350</v>
      </c>
      <c r="B22" s="2" t="s">
        <v>612</v>
      </c>
    </row>
    <row r="23" spans="1:2" ht="30" customHeight="1">
      <c r="A23" s="131" t="s">
        <v>592</v>
      </c>
      <c r="B23" s="384" t="s">
        <v>593</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20.xml><?xml version="1.0" encoding="utf-8"?>
<worksheet xmlns="http://schemas.openxmlformats.org/spreadsheetml/2006/main" xmlns:r="http://schemas.openxmlformats.org/officeDocument/2006/relationships">
  <dimension ref="A1:E26"/>
  <sheetViews>
    <sheetView view="pageBreakPreview" zoomScaleSheetLayoutView="100" workbookViewId="0" topLeftCell="A1">
      <selection activeCell="D11" sqref="D11"/>
    </sheetView>
  </sheetViews>
  <sheetFormatPr defaultColWidth="9.140625" defaultRowHeight="15"/>
  <cols>
    <col min="1" max="1" width="7.421875" style="221" customWidth="1"/>
    <col min="2" max="2" width="39.140625" style="221" customWidth="1"/>
    <col min="3" max="3" width="26.7109375" style="221" customWidth="1"/>
    <col min="4" max="5" width="16.140625" style="221" customWidth="1"/>
    <col min="6" max="16384" width="9.140625" style="221" customWidth="1"/>
  </cols>
  <sheetData>
    <row r="1" ht="15">
      <c r="E1" s="222" t="s">
        <v>756</v>
      </c>
    </row>
    <row r="2" ht="15">
      <c r="E2" s="222"/>
    </row>
    <row r="3" ht="15">
      <c r="E3" s="222"/>
    </row>
    <row r="4" spans="1:5" ht="31.5" customHeight="1">
      <c r="A4" s="577" t="s">
        <v>612</v>
      </c>
      <c r="B4" s="577"/>
      <c r="C4" s="577"/>
      <c r="D4" s="577"/>
      <c r="E4" s="577"/>
    </row>
    <row r="5" spans="1:5" ht="15.75" thickBot="1">
      <c r="A5" s="223"/>
      <c r="B5" s="223"/>
      <c r="C5" s="578" t="s">
        <v>8</v>
      </c>
      <c r="D5" s="578"/>
      <c r="E5" s="578"/>
    </row>
    <row r="6" spans="1:5" ht="16.5" thickBot="1">
      <c r="A6" s="224"/>
      <c r="B6" s="225" t="s">
        <v>9</v>
      </c>
      <c r="C6" s="225" t="s">
        <v>10</v>
      </c>
      <c r="D6" s="226" t="s">
        <v>11</v>
      </c>
      <c r="E6" s="227" t="s">
        <v>12</v>
      </c>
    </row>
    <row r="7" spans="1:5" ht="63.75" thickBot="1">
      <c r="A7" s="241" t="s">
        <v>309</v>
      </c>
      <c r="B7" s="242" t="s">
        <v>310</v>
      </c>
      <c r="C7" s="242" t="s">
        <v>311</v>
      </c>
      <c r="D7" s="243" t="s">
        <v>312</v>
      </c>
      <c r="E7" s="244" t="s">
        <v>313</v>
      </c>
    </row>
    <row r="8" spans="1:5" ht="15.75" customHeight="1">
      <c r="A8" s="259" t="s">
        <v>14</v>
      </c>
      <c r="B8" s="245" t="s">
        <v>321</v>
      </c>
      <c r="C8" s="246" t="s">
        <v>314</v>
      </c>
      <c r="D8" s="247">
        <v>1200</v>
      </c>
      <c r="E8" s="248"/>
    </row>
    <row r="9" spans="1:5" ht="15">
      <c r="A9" s="258" t="s">
        <v>15</v>
      </c>
      <c r="B9" s="231" t="s">
        <v>322</v>
      </c>
      <c r="C9" s="230" t="s">
        <v>314</v>
      </c>
      <c r="D9" s="234">
        <v>12000</v>
      </c>
      <c r="E9" s="233"/>
    </row>
    <row r="10" spans="1:5" ht="30">
      <c r="A10" s="258" t="s">
        <v>16</v>
      </c>
      <c r="B10" s="231" t="s">
        <v>322</v>
      </c>
      <c r="C10" s="230" t="s">
        <v>323</v>
      </c>
      <c r="D10" s="234">
        <v>2250</v>
      </c>
      <c r="E10" s="233"/>
    </row>
    <row r="11" spans="1:5" ht="30">
      <c r="A11" s="258" t="s">
        <v>17</v>
      </c>
      <c r="B11" s="230" t="s">
        <v>324</v>
      </c>
      <c r="C11" s="230" t="s">
        <v>325</v>
      </c>
      <c r="D11" s="234">
        <v>4500</v>
      </c>
      <c r="E11" s="233"/>
    </row>
    <row r="12" spans="1:5" ht="30">
      <c r="A12" s="258" t="s">
        <v>18</v>
      </c>
      <c r="B12" s="231" t="s">
        <v>326</v>
      </c>
      <c r="C12" s="230" t="s">
        <v>327</v>
      </c>
      <c r="D12" s="232">
        <v>34000</v>
      </c>
      <c r="E12" s="233"/>
    </row>
    <row r="13" spans="1:5" ht="15">
      <c r="A13" s="258" t="s">
        <v>19</v>
      </c>
      <c r="B13" s="231" t="s">
        <v>649</v>
      </c>
      <c r="C13" s="230" t="s">
        <v>314</v>
      </c>
      <c r="D13" s="232">
        <v>5000</v>
      </c>
      <c r="E13" s="233"/>
    </row>
    <row r="14" spans="1:5" ht="30">
      <c r="A14" s="258" t="s">
        <v>20</v>
      </c>
      <c r="B14" s="230" t="s">
        <v>648</v>
      </c>
      <c r="C14" s="230" t="s">
        <v>628</v>
      </c>
      <c r="D14" s="234">
        <v>35000</v>
      </c>
      <c r="E14" s="233"/>
    </row>
    <row r="15" spans="1:5" ht="15">
      <c r="A15" s="258" t="s">
        <v>21</v>
      </c>
      <c r="B15" s="231" t="s">
        <v>328</v>
      </c>
      <c r="C15" s="230" t="s">
        <v>314</v>
      </c>
      <c r="D15" s="234">
        <v>1200</v>
      </c>
      <c r="E15" s="233"/>
    </row>
    <row r="16" spans="1:5" ht="30">
      <c r="A16" s="258" t="s">
        <v>22</v>
      </c>
      <c r="B16" s="231" t="s">
        <v>329</v>
      </c>
      <c r="C16" s="230" t="s">
        <v>330</v>
      </c>
      <c r="D16" s="234"/>
      <c r="E16" s="233">
        <v>28000</v>
      </c>
    </row>
    <row r="17" spans="1:5" ht="15">
      <c r="A17" s="258" t="s">
        <v>23</v>
      </c>
      <c r="B17" s="231" t="s">
        <v>331</v>
      </c>
      <c r="C17" s="230" t="s">
        <v>314</v>
      </c>
      <c r="D17" s="234">
        <v>32049</v>
      </c>
      <c r="E17" s="233"/>
    </row>
    <row r="18" spans="1:5" ht="15">
      <c r="A18" s="258" t="s">
        <v>24</v>
      </c>
      <c r="B18" s="231" t="s">
        <v>332</v>
      </c>
      <c r="C18" s="230" t="s">
        <v>314</v>
      </c>
      <c r="D18" s="234">
        <v>34550</v>
      </c>
      <c r="E18" s="233"/>
    </row>
    <row r="19" spans="1:5" ht="15">
      <c r="A19" s="258" t="s">
        <v>25</v>
      </c>
      <c r="B19" s="254" t="s">
        <v>333</v>
      </c>
      <c r="C19" s="255" t="s">
        <v>314</v>
      </c>
      <c r="D19" s="256">
        <v>9438</v>
      </c>
      <c r="E19" s="237"/>
    </row>
    <row r="20" spans="1:5" ht="15">
      <c r="A20" s="258" t="s">
        <v>26</v>
      </c>
      <c r="B20" s="249" t="s">
        <v>334</v>
      </c>
      <c r="C20" s="251" t="s">
        <v>314</v>
      </c>
      <c r="D20" s="252">
        <v>36000</v>
      </c>
      <c r="E20" s="250"/>
    </row>
    <row r="21" spans="1:5" ht="15">
      <c r="A21" s="258" t="s">
        <v>27</v>
      </c>
      <c r="B21" s="249" t="s">
        <v>335</v>
      </c>
      <c r="C21" s="251" t="s">
        <v>314</v>
      </c>
      <c r="D21" s="252">
        <v>99969</v>
      </c>
      <c r="E21" s="250"/>
    </row>
    <row r="22" spans="1:5" ht="30">
      <c r="A22" s="435" t="s">
        <v>28</v>
      </c>
      <c r="B22" s="251" t="s">
        <v>336</v>
      </c>
      <c r="C22" s="251" t="s">
        <v>314</v>
      </c>
      <c r="D22" s="252">
        <v>9450</v>
      </c>
      <c r="E22" s="250"/>
    </row>
    <row r="23" spans="1:5" ht="30.75" thickBot="1">
      <c r="A23" s="436" t="s">
        <v>29</v>
      </c>
      <c r="B23" s="235" t="s">
        <v>337</v>
      </c>
      <c r="C23" s="235" t="s">
        <v>314</v>
      </c>
      <c r="D23" s="236">
        <v>2000</v>
      </c>
      <c r="E23" s="253"/>
    </row>
    <row r="24" spans="1:5" ht="15.75" thickBot="1">
      <c r="A24" s="436">
        <v>17</v>
      </c>
      <c r="B24" s="235" t="s">
        <v>741</v>
      </c>
      <c r="C24" s="235" t="s">
        <v>314</v>
      </c>
      <c r="D24" s="236">
        <v>500</v>
      </c>
      <c r="E24" s="253"/>
    </row>
    <row r="25" spans="1:5" ht="15.75" thickBot="1">
      <c r="A25" s="437">
        <v>18</v>
      </c>
      <c r="B25" s="425" t="s">
        <v>742</v>
      </c>
      <c r="C25" s="425" t="s">
        <v>325</v>
      </c>
      <c r="D25" s="426">
        <v>1500</v>
      </c>
      <c r="E25" s="427"/>
    </row>
    <row r="26" spans="1:5" ht="15.75" customHeight="1" thickBot="1">
      <c r="A26" s="438">
        <v>18</v>
      </c>
      <c r="B26" s="238" t="s">
        <v>68</v>
      </c>
      <c r="C26" s="239"/>
      <c r="D26" s="257">
        <f>SUM(D8:D25)</f>
        <v>320606</v>
      </c>
      <c r="E26" s="240">
        <f>SUM(E8:E23)</f>
        <v>28000</v>
      </c>
    </row>
  </sheetData>
  <sheetProtection/>
  <mergeCells count="2">
    <mergeCell ref="A4:E4"/>
    <mergeCell ref="C5:E5"/>
  </mergeCells>
  <conditionalFormatting sqref="E26">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21.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F2" sqref="F2"/>
    </sheetView>
  </sheetViews>
  <sheetFormatPr defaultColWidth="9.140625" defaultRowHeight="15"/>
  <cols>
    <col min="1" max="1" width="9.140625" style="103" customWidth="1"/>
    <col min="2" max="2" width="80.57421875" style="103" bestFit="1" customWidth="1"/>
    <col min="3" max="3" width="16.7109375" style="103" customWidth="1"/>
    <col min="4" max="6" width="16.421875" style="103" customWidth="1"/>
    <col min="7" max="16384" width="9.140625" style="103" customWidth="1"/>
  </cols>
  <sheetData>
    <row r="1" ht="15">
      <c r="F1" s="222" t="s">
        <v>655</v>
      </c>
    </row>
    <row r="4" spans="1:9" ht="15.75">
      <c r="A4" s="585" t="s">
        <v>593</v>
      </c>
      <c r="B4" s="585"/>
      <c r="C4" s="585"/>
      <c r="D4" s="585"/>
      <c r="E4" s="585"/>
      <c r="F4" s="585"/>
      <c r="G4" s="351"/>
      <c r="H4" s="351"/>
      <c r="I4" s="351"/>
    </row>
    <row r="7" ht="15.75" thickBot="1">
      <c r="F7" s="357" t="s">
        <v>591</v>
      </c>
    </row>
    <row r="8" spans="1:6" ht="15.75" thickBot="1">
      <c r="A8" s="352"/>
      <c r="B8" s="353" t="s">
        <v>9</v>
      </c>
      <c r="C8" s="353" t="s">
        <v>10</v>
      </c>
      <c r="D8" s="353" t="s">
        <v>11</v>
      </c>
      <c r="E8" s="385" t="s">
        <v>12</v>
      </c>
      <c r="F8" s="354" t="s">
        <v>13</v>
      </c>
    </row>
    <row r="9" spans="1:6" ht="45.75" thickBot="1">
      <c r="A9" s="355" t="s">
        <v>569</v>
      </c>
      <c r="B9" s="356" t="s">
        <v>570</v>
      </c>
      <c r="C9" s="358" t="s">
        <v>567</v>
      </c>
      <c r="D9" s="358" t="s">
        <v>568</v>
      </c>
      <c r="E9" s="386" t="s">
        <v>589</v>
      </c>
      <c r="F9" s="359" t="s">
        <v>571</v>
      </c>
    </row>
    <row r="10" spans="1:6" ht="15.75">
      <c r="A10" s="593" t="s">
        <v>14</v>
      </c>
      <c r="B10" s="362" t="s">
        <v>579</v>
      </c>
      <c r="C10" s="592">
        <v>968822</v>
      </c>
      <c r="D10" s="592">
        <v>1300459</v>
      </c>
      <c r="E10" s="579">
        <v>5791</v>
      </c>
      <c r="F10" s="581">
        <f>D10-C10-E10</f>
        <v>325846</v>
      </c>
    </row>
    <row r="11" spans="1:6" ht="16.5" thickBot="1">
      <c r="A11" s="594"/>
      <c r="B11" s="363" t="s">
        <v>580</v>
      </c>
      <c r="C11" s="580"/>
      <c r="D11" s="580"/>
      <c r="E11" s="580"/>
      <c r="F11" s="582"/>
    </row>
    <row r="12" spans="1:6" ht="15.75">
      <c r="A12" s="594" t="s">
        <v>15</v>
      </c>
      <c r="B12" s="362" t="s">
        <v>492</v>
      </c>
      <c r="C12" s="579">
        <v>206459</v>
      </c>
      <c r="D12" s="579">
        <v>550558</v>
      </c>
      <c r="E12" s="579">
        <v>9804</v>
      </c>
      <c r="F12" s="581">
        <f>D12-C12-E12</f>
        <v>334295</v>
      </c>
    </row>
    <row r="13" spans="1:6" ht="16.5" thickBot="1">
      <c r="A13" s="594"/>
      <c r="B13" s="363" t="s">
        <v>572</v>
      </c>
      <c r="C13" s="580"/>
      <c r="D13" s="580"/>
      <c r="E13" s="580"/>
      <c r="F13" s="582"/>
    </row>
    <row r="14" spans="1:6" ht="15.75">
      <c r="A14" s="594" t="s">
        <v>16</v>
      </c>
      <c r="B14" s="362" t="s">
        <v>493</v>
      </c>
      <c r="C14" s="579">
        <v>251594</v>
      </c>
      <c r="D14" s="579">
        <v>694240</v>
      </c>
      <c r="E14" s="579">
        <v>23725</v>
      </c>
      <c r="F14" s="581">
        <f>D14-C14-E14</f>
        <v>418921</v>
      </c>
    </row>
    <row r="15" spans="1:6" ht="16.5" thickBot="1">
      <c r="A15" s="594"/>
      <c r="B15" s="389" t="s">
        <v>573</v>
      </c>
      <c r="C15" s="580"/>
      <c r="D15" s="580"/>
      <c r="E15" s="580"/>
      <c r="F15" s="582"/>
    </row>
    <row r="16" spans="1:6" ht="15.75">
      <c r="A16" s="595" t="s">
        <v>17</v>
      </c>
      <c r="B16" s="363" t="s">
        <v>630</v>
      </c>
      <c r="C16" s="596"/>
      <c r="D16" s="596"/>
      <c r="E16" s="596"/>
      <c r="F16" s="581">
        <v>43650</v>
      </c>
    </row>
    <row r="17" spans="1:6" ht="16.5" thickBot="1">
      <c r="A17" s="593"/>
      <c r="B17" s="363" t="s">
        <v>631</v>
      </c>
      <c r="C17" s="597"/>
      <c r="D17" s="597"/>
      <c r="E17" s="597"/>
      <c r="F17" s="582"/>
    </row>
    <row r="18" spans="1:6" ht="15.75">
      <c r="A18" s="594" t="s">
        <v>18</v>
      </c>
      <c r="B18" s="362" t="s">
        <v>629</v>
      </c>
      <c r="C18" s="579"/>
      <c r="D18" s="579"/>
      <c r="E18" s="579">
        <v>0</v>
      </c>
      <c r="F18" s="581">
        <v>14094</v>
      </c>
    </row>
    <row r="19" spans="1:6" ht="16.5" thickBot="1">
      <c r="A19" s="594"/>
      <c r="B19" s="363"/>
      <c r="C19" s="580"/>
      <c r="D19" s="580"/>
      <c r="E19" s="580"/>
      <c r="F19" s="582"/>
    </row>
    <row r="20" spans="1:6" ht="15.75" customHeight="1">
      <c r="A20" s="586" t="s">
        <v>19</v>
      </c>
      <c r="B20" s="588" t="s">
        <v>80</v>
      </c>
      <c r="C20" s="583">
        <f>SUM(C10:C19)</f>
        <v>1426875</v>
      </c>
      <c r="D20" s="583">
        <f>SUM(D10:D19)</f>
        <v>2545257</v>
      </c>
      <c r="E20" s="583">
        <f>SUM(E10:E19)</f>
        <v>39320</v>
      </c>
      <c r="F20" s="590">
        <f>SUM(F10:F19)</f>
        <v>1136806</v>
      </c>
    </row>
    <row r="21" spans="1:6" ht="15.75" thickBot="1">
      <c r="A21" s="587"/>
      <c r="B21" s="589"/>
      <c r="C21" s="584"/>
      <c r="D21" s="584"/>
      <c r="E21" s="584"/>
      <c r="F21" s="591"/>
    </row>
    <row r="23" ht="15">
      <c r="B23" s="360"/>
    </row>
    <row r="24" ht="15">
      <c r="B24" s="361"/>
    </row>
  </sheetData>
  <sheetProtection/>
  <mergeCells count="32">
    <mergeCell ref="A10:A11"/>
    <mergeCell ref="A12:A13"/>
    <mergeCell ref="A14:A15"/>
    <mergeCell ref="A18:A19"/>
    <mergeCell ref="A16:A17"/>
    <mergeCell ref="F16:F17"/>
    <mergeCell ref="C16:C17"/>
    <mergeCell ref="D16:D17"/>
    <mergeCell ref="E16:E17"/>
    <mergeCell ref="D10:D11"/>
    <mergeCell ref="A4:F4"/>
    <mergeCell ref="A20:A21"/>
    <mergeCell ref="B20:B21"/>
    <mergeCell ref="C20:C21"/>
    <mergeCell ref="F14:F15"/>
    <mergeCell ref="C18:C19"/>
    <mergeCell ref="D20:D21"/>
    <mergeCell ref="E10:E11"/>
    <mergeCell ref="F20:F21"/>
    <mergeCell ref="C10:C11"/>
    <mergeCell ref="F10:F11"/>
    <mergeCell ref="C12:C13"/>
    <mergeCell ref="D12:D13"/>
    <mergeCell ref="F12:F13"/>
    <mergeCell ref="C14:C15"/>
    <mergeCell ref="D14:D15"/>
    <mergeCell ref="D18:D19"/>
    <mergeCell ref="F18:F19"/>
    <mergeCell ref="E14:E15"/>
    <mergeCell ref="E12:E13"/>
    <mergeCell ref="E18:E19"/>
    <mergeCell ref="E20:E21"/>
  </mergeCells>
  <printOptions horizontalCentered="1"/>
  <pageMargins left="0.7086614173228347" right="0.7086614173228347" top="0.7480314960629921" bottom="0.7480314960629921" header="0.31496062992125984" footer="0.31496062992125984"/>
  <pageSetup horizontalDpi="600" verticalDpi="600" orientation="landscape"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M13" sqref="M13"/>
    </sheetView>
  </sheetViews>
  <sheetFormatPr defaultColWidth="9.140625" defaultRowHeight="15"/>
  <sheetData/>
  <sheetProtection/>
  <printOptions/>
  <pageMargins left="0.7" right="0.7" top="0.75" bottom="0.75" header="0.3" footer="0.3"/>
  <pageSetup horizontalDpi="600" verticalDpi="600" orientation="portrait" paperSize="9" scale="95" r:id="rId3"/>
  <legacyDrawing r:id="rId2"/>
  <oleObjects>
    <oleObject progId="Word.Document.12" shapeId="16502297" r:id="rId1"/>
  </oleObjects>
</worksheet>
</file>

<file path=xl/worksheets/sheet4.xml><?xml version="1.0" encoding="utf-8"?>
<worksheet xmlns="http://schemas.openxmlformats.org/spreadsheetml/2006/main" xmlns:r="http://schemas.openxmlformats.org/officeDocument/2006/relationships">
  <dimension ref="A1:R239"/>
  <sheetViews>
    <sheetView zoomScalePageLayoutView="0" workbookViewId="0" topLeftCell="A1">
      <selection activeCell="A6" sqref="A6"/>
    </sheetView>
  </sheetViews>
  <sheetFormatPr defaultColWidth="9.140625" defaultRowHeight="15"/>
  <cols>
    <col min="1" max="1" width="4.28125" style="160" customWidth="1"/>
    <col min="2" max="2" width="5.140625" style="160" customWidth="1"/>
    <col min="3" max="4" width="4.28125" style="160" customWidth="1"/>
    <col min="5" max="10" width="9.140625" style="160" customWidth="1"/>
    <col min="11" max="11" width="9.8515625" style="160" customWidth="1"/>
    <col min="12" max="12" width="11.421875" style="160" customWidth="1"/>
    <col min="13" max="13" width="4.7109375" style="160" customWidth="1"/>
    <col min="14" max="14" width="11.421875" style="393" customWidth="1"/>
    <col min="15" max="16384" width="9.140625" style="160" customWidth="1"/>
  </cols>
  <sheetData>
    <row r="1" spans="1:14" s="390" customFormat="1" ht="42.75" customHeight="1">
      <c r="A1" s="442" t="s">
        <v>657</v>
      </c>
      <c r="B1" s="442"/>
      <c r="C1" s="442"/>
      <c r="D1" s="442"/>
      <c r="E1" s="442"/>
      <c r="F1" s="442"/>
      <c r="G1" s="442"/>
      <c r="H1" s="442"/>
      <c r="I1" s="442"/>
      <c r="J1" s="442"/>
      <c r="K1" s="442"/>
      <c r="L1" s="442"/>
      <c r="M1" s="442"/>
      <c r="N1" s="442"/>
    </row>
    <row r="2" spans="1:14" ht="31.5" customHeight="1">
      <c r="A2" s="443" t="s">
        <v>656</v>
      </c>
      <c r="B2" s="443"/>
      <c r="C2" s="443"/>
      <c r="D2" s="443"/>
      <c r="E2" s="443"/>
      <c r="F2" s="443"/>
      <c r="G2" s="443"/>
      <c r="H2" s="443"/>
      <c r="I2" s="443"/>
      <c r="J2" s="443"/>
      <c r="K2" s="443"/>
      <c r="L2" s="443"/>
      <c r="M2" s="443"/>
      <c r="N2" s="443"/>
    </row>
    <row r="3" spans="1:14" ht="31.5" customHeight="1">
      <c r="A3" s="408"/>
      <c r="B3" s="408"/>
      <c r="C3" s="408"/>
      <c r="D3" s="408"/>
      <c r="E3" s="408"/>
      <c r="F3" s="408"/>
      <c r="G3" s="408"/>
      <c r="H3" s="408"/>
      <c r="I3" s="408"/>
      <c r="J3" s="408"/>
      <c r="K3" s="408"/>
      <c r="L3" s="408"/>
      <c r="M3" s="408"/>
      <c r="N3" s="414"/>
    </row>
    <row r="4" spans="1:14" ht="30" customHeight="1">
      <c r="A4" s="444" t="s">
        <v>744</v>
      </c>
      <c r="B4" s="444"/>
      <c r="C4" s="444"/>
      <c r="D4" s="444"/>
      <c r="E4" s="444"/>
      <c r="F4" s="444"/>
      <c r="G4" s="444"/>
      <c r="H4" s="444"/>
      <c r="I4" s="444"/>
      <c r="J4" s="444"/>
      <c r="K4" s="444"/>
      <c r="L4" s="444"/>
      <c r="M4" s="444"/>
      <c r="N4" s="444"/>
    </row>
    <row r="6" spans="1:14" ht="14.25">
      <c r="A6" s="434" t="s">
        <v>743</v>
      </c>
      <c r="B6" s="434"/>
      <c r="C6" s="434"/>
      <c r="D6" s="434"/>
      <c r="E6" s="434"/>
      <c r="F6" s="434"/>
      <c r="G6" s="434"/>
      <c r="H6" s="434"/>
      <c r="I6" s="434"/>
      <c r="J6" s="434"/>
      <c r="K6" s="434"/>
      <c r="N6" s="415"/>
    </row>
    <row r="7" ht="14.25">
      <c r="N7" s="415" t="s">
        <v>8</v>
      </c>
    </row>
    <row r="8" spans="12:14" ht="14.25">
      <c r="L8" s="160" t="s">
        <v>658</v>
      </c>
      <c r="N8" s="393" t="s">
        <v>659</v>
      </c>
    </row>
    <row r="9" ht="15.75">
      <c r="A9" s="107" t="s">
        <v>275</v>
      </c>
    </row>
    <row r="10" spans="1:14" ht="15.75">
      <c r="A10" s="107"/>
      <c r="J10" s="416"/>
      <c r="K10" s="416"/>
      <c r="L10" s="416"/>
      <c r="M10" s="416"/>
      <c r="N10" s="406"/>
    </row>
    <row r="11" spans="1:14" ht="15.75">
      <c r="A11" s="107" t="s">
        <v>658</v>
      </c>
      <c r="J11" s="416"/>
      <c r="K11" s="416"/>
      <c r="L11" s="428">
        <f>SUM(L13,L35,L28,L22,L32)</f>
        <v>0</v>
      </c>
      <c r="M11" s="416"/>
      <c r="N11" s="406"/>
    </row>
    <row r="12" spans="10:14" ht="14.25">
      <c r="J12" s="416"/>
      <c r="K12" s="416"/>
      <c r="L12" s="416"/>
      <c r="M12" s="416"/>
      <c r="N12" s="406"/>
    </row>
    <row r="13" spans="1:14" s="161" customFormat="1" ht="14.25">
      <c r="A13" s="161" t="s">
        <v>14</v>
      </c>
      <c r="B13" s="161" t="s">
        <v>660</v>
      </c>
      <c r="J13" s="417"/>
      <c r="K13" s="417"/>
      <c r="L13" s="407">
        <f>SUM(L14:L17,L19:L20)</f>
        <v>0</v>
      </c>
      <c r="M13" s="407"/>
      <c r="N13" s="407"/>
    </row>
    <row r="14" spans="3:15" ht="14.25">
      <c r="C14" s="160" t="s">
        <v>661</v>
      </c>
      <c r="D14" s="160" t="s">
        <v>662</v>
      </c>
      <c r="J14" s="416"/>
      <c r="K14" s="416"/>
      <c r="L14" s="406"/>
      <c r="M14" s="406"/>
      <c r="N14" s="406"/>
      <c r="O14" s="409"/>
    </row>
    <row r="15" spans="3:15" ht="14.25">
      <c r="C15" s="160" t="s">
        <v>661</v>
      </c>
      <c r="D15" s="160" t="s">
        <v>663</v>
      </c>
      <c r="J15" s="416"/>
      <c r="K15" s="416"/>
      <c r="L15" s="406"/>
      <c r="M15" s="406"/>
      <c r="N15" s="406"/>
      <c r="O15" s="409"/>
    </row>
    <row r="16" spans="4:15" ht="14.25">
      <c r="D16" s="160" t="s">
        <v>664</v>
      </c>
      <c r="J16" s="416"/>
      <c r="K16" s="416"/>
      <c r="L16" s="406"/>
      <c r="M16" s="406"/>
      <c r="N16" s="406"/>
      <c r="O16" s="409"/>
    </row>
    <row r="17" spans="2:15" ht="14.25">
      <c r="B17" s="394"/>
      <c r="C17" s="394" t="s">
        <v>661</v>
      </c>
      <c r="D17" s="160" t="s">
        <v>665</v>
      </c>
      <c r="J17" s="416"/>
      <c r="K17" s="416"/>
      <c r="L17" s="406"/>
      <c r="M17" s="406"/>
      <c r="N17" s="406"/>
      <c r="O17" s="409"/>
    </row>
    <row r="18" spans="2:15" ht="14.25">
      <c r="B18" s="394"/>
      <c r="C18" s="394"/>
      <c r="D18" s="160" t="s">
        <v>664</v>
      </c>
      <c r="J18" s="416"/>
      <c r="K18" s="416"/>
      <c r="L18" s="406"/>
      <c r="M18" s="406"/>
      <c r="N18" s="406"/>
      <c r="O18" s="409"/>
    </row>
    <row r="19" spans="2:15" ht="14.25">
      <c r="B19" s="394"/>
      <c r="C19" s="394" t="s">
        <v>661</v>
      </c>
      <c r="D19" s="160" t="s">
        <v>666</v>
      </c>
      <c r="J19" s="416"/>
      <c r="K19" s="416"/>
      <c r="L19" s="406"/>
      <c r="M19" s="406"/>
      <c r="N19" s="406"/>
      <c r="O19" s="409"/>
    </row>
    <row r="20" spans="2:15" ht="14.25">
      <c r="B20" s="394"/>
      <c r="C20" s="394" t="s">
        <v>661</v>
      </c>
      <c r="D20" s="160" t="s">
        <v>667</v>
      </c>
      <c r="J20" s="416"/>
      <c r="K20" s="416"/>
      <c r="L20" s="406"/>
      <c r="M20" s="406"/>
      <c r="N20" s="406"/>
      <c r="O20" s="409"/>
    </row>
    <row r="21" spans="2:15" ht="14.25">
      <c r="B21" s="394"/>
      <c r="C21" s="394"/>
      <c r="J21" s="416"/>
      <c r="K21" s="416"/>
      <c r="L21" s="406"/>
      <c r="M21" s="406"/>
      <c r="N21" s="406"/>
      <c r="O21" s="409"/>
    </row>
    <row r="22" spans="1:15" s="161" customFormat="1" ht="14.25">
      <c r="A22" s="161" t="s">
        <v>15</v>
      </c>
      <c r="B22" s="161" t="s">
        <v>82</v>
      </c>
      <c r="J22" s="417"/>
      <c r="K22" s="417"/>
      <c r="L22" s="407">
        <f>SUM(L23:L26)</f>
        <v>0</v>
      </c>
      <c r="M22" s="407"/>
      <c r="N22" s="407"/>
      <c r="O22" s="410"/>
    </row>
    <row r="23" spans="3:15" s="161" customFormat="1" ht="14.25">
      <c r="C23" s="160" t="s">
        <v>661</v>
      </c>
      <c r="D23" s="160" t="s">
        <v>209</v>
      </c>
      <c r="J23" s="417"/>
      <c r="K23" s="417"/>
      <c r="L23" s="406"/>
      <c r="M23" s="407"/>
      <c r="N23" s="407"/>
      <c r="O23" s="410"/>
    </row>
    <row r="24" spans="3:15" ht="14.25">
      <c r="C24" s="160" t="s">
        <v>661</v>
      </c>
      <c r="D24" s="160" t="s">
        <v>210</v>
      </c>
      <c r="J24" s="416"/>
      <c r="K24" s="416"/>
      <c r="L24" s="406"/>
      <c r="M24" s="406"/>
      <c r="N24" s="406"/>
      <c r="O24" s="409"/>
    </row>
    <row r="25" spans="2:15" ht="14.25">
      <c r="B25" s="394"/>
      <c r="C25" s="394" t="s">
        <v>661</v>
      </c>
      <c r="D25" s="160" t="s">
        <v>211</v>
      </c>
      <c r="J25" s="416"/>
      <c r="K25" s="416"/>
      <c r="L25" s="406"/>
      <c r="M25" s="406"/>
      <c r="N25" s="406"/>
      <c r="O25" s="409"/>
    </row>
    <row r="26" spans="2:15" ht="14.25">
      <c r="B26" s="394"/>
      <c r="C26" s="394" t="s">
        <v>661</v>
      </c>
      <c r="D26" s="160" t="s">
        <v>668</v>
      </c>
      <c r="J26" s="416"/>
      <c r="K26" s="416"/>
      <c r="L26" s="406"/>
      <c r="M26" s="406"/>
      <c r="N26" s="406"/>
      <c r="O26" s="409"/>
    </row>
    <row r="27" spans="2:15" ht="14.25">
      <c r="B27" s="394"/>
      <c r="C27" s="394"/>
      <c r="J27" s="416"/>
      <c r="K27" s="416"/>
      <c r="L27" s="406"/>
      <c r="M27" s="406"/>
      <c r="N27" s="406"/>
      <c r="O27" s="409"/>
    </row>
    <row r="28" spans="1:15" s="161" customFormat="1" ht="14.25">
      <c r="A28" s="161" t="s">
        <v>16</v>
      </c>
      <c r="B28" s="161" t="s">
        <v>669</v>
      </c>
      <c r="J28" s="417"/>
      <c r="K28" s="417"/>
      <c r="L28" s="407">
        <f>SUM(L29:L30)</f>
        <v>0</v>
      </c>
      <c r="M28" s="407"/>
      <c r="N28" s="407"/>
      <c r="O28" s="410"/>
    </row>
    <row r="29" spans="3:15" ht="14.25">
      <c r="C29" s="394" t="s">
        <v>661</v>
      </c>
      <c r="D29" s="160" t="s">
        <v>670</v>
      </c>
      <c r="J29" s="416"/>
      <c r="K29" s="416"/>
      <c r="L29" s="406"/>
      <c r="M29" s="406"/>
      <c r="N29" s="406"/>
      <c r="O29" s="409"/>
    </row>
    <row r="30" spans="3:15" ht="14.25">
      <c r="C30" s="394" t="s">
        <v>661</v>
      </c>
      <c r="D30" s="160" t="s">
        <v>671</v>
      </c>
      <c r="J30" s="416"/>
      <c r="K30" s="416"/>
      <c r="L30" s="406"/>
      <c r="M30" s="406"/>
      <c r="N30" s="406"/>
      <c r="O30" s="409"/>
    </row>
    <row r="31" spans="2:15" ht="14.25">
      <c r="B31" s="394"/>
      <c r="C31" s="394"/>
      <c r="J31" s="416"/>
      <c r="K31" s="416"/>
      <c r="L31" s="406"/>
      <c r="M31" s="406"/>
      <c r="N31" s="406"/>
      <c r="O31" s="409"/>
    </row>
    <row r="32" spans="1:15" s="161" customFormat="1" ht="14.25">
      <c r="A32" s="161" t="s">
        <v>17</v>
      </c>
      <c r="B32" s="161" t="s">
        <v>672</v>
      </c>
      <c r="J32" s="417"/>
      <c r="K32" s="417"/>
      <c r="L32" s="407">
        <f>SUM(L33)</f>
        <v>0</v>
      </c>
      <c r="M32" s="407"/>
      <c r="N32" s="407"/>
      <c r="O32" s="410"/>
    </row>
    <row r="33" spans="3:15" ht="14.25">
      <c r="C33" s="160" t="s">
        <v>661</v>
      </c>
      <c r="D33" s="160" t="s">
        <v>673</v>
      </c>
      <c r="J33" s="416"/>
      <c r="K33" s="416"/>
      <c r="L33" s="406"/>
      <c r="M33" s="406"/>
      <c r="N33" s="406"/>
      <c r="O33" s="409"/>
    </row>
    <row r="34" spans="2:15" ht="14.25">
      <c r="B34" s="394"/>
      <c r="L34" s="393"/>
      <c r="M34" s="393"/>
      <c r="O34" s="409"/>
    </row>
    <row r="35" spans="1:15" s="161" customFormat="1" ht="14.25">
      <c r="A35" s="161" t="s">
        <v>18</v>
      </c>
      <c r="B35" s="161" t="s">
        <v>674</v>
      </c>
      <c r="L35" s="392">
        <f>SUM(L36:L37)</f>
        <v>0</v>
      </c>
      <c r="M35" s="392"/>
      <c r="N35" s="392"/>
      <c r="O35" s="410"/>
    </row>
    <row r="36" spans="3:15" ht="14.25">
      <c r="C36" s="394" t="s">
        <v>661</v>
      </c>
      <c r="D36" s="160" t="s">
        <v>675</v>
      </c>
      <c r="L36" s="393"/>
      <c r="M36" s="393"/>
      <c r="O36" s="409"/>
    </row>
    <row r="37" spans="3:15" ht="14.25">
      <c r="C37" s="394" t="s">
        <v>661</v>
      </c>
      <c r="D37" s="160" t="s">
        <v>187</v>
      </c>
      <c r="E37" s="395"/>
      <c r="F37" s="395"/>
      <c r="G37" s="395"/>
      <c r="H37" s="395"/>
      <c r="I37" s="395"/>
      <c r="J37" s="395"/>
      <c r="K37" s="395"/>
      <c r="L37" s="396"/>
      <c r="M37" s="393"/>
      <c r="O37" s="409"/>
    </row>
    <row r="38" spans="2:15" ht="14.25">
      <c r="B38" s="394"/>
      <c r="L38" s="393"/>
      <c r="M38" s="393"/>
      <c r="O38" s="409"/>
    </row>
    <row r="39" spans="1:15" ht="15.75">
      <c r="A39" s="107" t="s">
        <v>659</v>
      </c>
      <c r="L39" s="393"/>
      <c r="M39" s="393"/>
      <c r="N39" s="391">
        <f>SUM(N51,N68,N80,N87,N95,N41,N46,N62,N92)</f>
        <v>0</v>
      </c>
      <c r="O39" s="409"/>
    </row>
    <row r="40" spans="12:15" ht="14.25">
      <c r="L40" s="393"/>
      <c r="M40" s="393"/>
      <c r="O40" s="409"/>
    </row>
    <row r="41" spans="1:15" s="161" customFormat="1" ht="14.25">
      <c r="A41" s="161" t="s">
        <v>19</v>
      </c>
      <c r="B41" s="161" t="s">
        <v>87</v>
      </c>
      <c r="L41" s="392"/>
      <c r="M41" s="392"/>
      <c r="N41" s="392">
        <f>SUM(N42:N44)</f>
        <v>0</v>
      </c>
      <c r="O41" s="410"/>
    </row>
    <row r="42" spans="2:15" ht="14.25">
      <c r="B42" s="423"/>
      <c r="C42" s="423" t="s">
        <v>661</v>
      </c>
      <c r="D42" s="416" t="s">
        <v>676</v>
      </c>
      <c r="E42" s="416"/>
      <c r="F42" s="416"/>
      <c r="G42" s="416"/>
      <c r="H42" s="416"/>
      <c r="I42" s="416"/>
      <c r="J42" s="416"/>
      <c r="K42" s="416"/>
      <c r="L42" s="406"/>
      <c r="M42" s="406"/>
      <c r="N42" s="406"/>
      <c r="O42" s="412"/>
    </row>
    <row r="43" spans="2:15" ht="14.25">
      <c r="B43" s="423"/>
      <c r="C43" s="423" t="s">
        <v>661</v>
      </c>
      <c r="D43" s="416" t="s">
        <v>677</v>
      </c>
      <c r="E43" s="416"/>
      <c r="F43" s="416"/>
      <c r="G43" s="416"/>
      <c r="H43" s="416"/>
      <c r="I43" s="416"/>
      <c r="J43" s="416"/>
      <c r="K43" s="416"/>
      <c r="L43" s="406"/>
      <c r="M43" s="406"/>
      <c r="N43" s="406"/>
      <c r="O43" s="412"/>
    </row>
    <row r="44" spans="2:15" ht="14.25">
      <c r="B44" s="423"/>
      <c r="C44" s="423" t="s">
        <v>661</v>
      </c>
      <c r="D44" s="416" t="s">
        <v>678</v>
      </c>
      <c r="E44" s="416"/>
      <c r="F44" s="416"/>
      <c r="G44" s="416"/>
      <c r="H44" s="416"/>
      <c r="I44" s="416"/>
      <c r="J44" s="416"/>
      <c r="K44" s="416"/>
      <c r="L44" s="406"/>
      <c r="M44" s="406"/>
      <c r="N44" s="406"/>
      <c r="O44" s="412"/>
    </row>
    <row r="45" spans="2:15" ht="14.25">
      <c r="B45" s="416"/>
      <c r="C45" s="416"/>
      <c r="D45" s="416"/>
      <c r="E45" s="416"/>
      <c r="F45" s="416"/>
      <c r="G45" s="416"/>
      <c r="H45" s="416"/>
      <c r="I45" s="416"/>
      <c r="J45" s="416"/>
      <c r="K45" s="416"/>
      <c r="L45" s="406"/>
      <c r="M45" s="406"/>
      <c r="N45" s="406"/>
      <c r="O45" s="412"/>
    </row>
    <row r="46" spans="1:15" s="161" customFormat="1" ht="14.25">
      <c r="A46" s="161" t="s">
        <v>20</v>
      </c>
      <c r="B46" s="417" t="s">
        <v>679</v>
      </c>
      <c r="C46" s="417"/>
      <c r="D46" s="417"/>
      <c r="E46" s="417"/>
      <c r="F46" s="417"/>
      <c r="G46" s="417"/>
      <c r="H46" s="417"/>
      <c r="I46" s="417"/>
      <c r="J46" s="417"/>
      <c r="K46" s="417"/>
      <c r="L46" s="407"/>
      <c r="M46" s="407"/>
      <c r="N46" s="407">
        <f>SUM(N47:N49)</f>
        <v>0</v>
      </c>
      <c r="O46" s="413"/>
    </row>
    <row r="47" spans="2:15" ht="14.25">
      <c r="B47" s="423"/>
      <c r="C47" s="423" t="s">
        <v>661</v>
      </c>
      <c r="D47" s="416" t="s">
        <v>680</v>
      </c>
      <c r="E47" s="416"/>
      <c r="F47" s="416"/>
      <c r="G47" s="416"/>
      <c r="H47" s="416"/>
      <c r="I47" s="416"/>
      <c r="J47" s="416"/>
      <c r="K47" s="416"/>
      <c r="L47" s="406"/>
      <c r="M47" s="406"/>
      <c r="N47" s="406"/>
      <c r="O47" s="412"/>
    </row>
    <row r="48" spans="2:15" ht="14.25">
      <c r="B48" s="423"/>
      <c r="C48" s="423" t="s">
        <v>661</v>
      </c>
      <c r="D48" s="416" t="s">
        <v>681</v>
      </c>
      <c r="E48" s="416"/>
      <c r="F48" s="416"/>
      <c r="G48" s="416"/>
      <c r="H48" s="416"/>
      <c r="I48" s="416"/>
      <c r="J48" s="416"/>
      <c r="K48" s="416"/>
      <c r="L48" s="406"/>
      <c r="M48" s="406"/>
      <c r="N48" s="406"/>
      <c r="O48" s="412"/>
    </row>
    <row r="49" spans="2:15" ht="14.25">
      <c r="B49" s="423"/>
      <c r="C49" s="423" t="s">
        <v>661</v>
      </c>
      <c r="D49" s="416" t="s">
        <v>677</v>
      </c>
      <c r="E49" s="416"/>
      <c r="F49" s="416"/>
      <c r="G49" s="416"/>
      <c r="H49" s="416"/>
      <c r="I49" s="416"/>
      <c r="J49" s="416"/>
      <c r="K49" s="416"/>
      <c r="L49" s="406"/>
      <c r="M49" s="406"/>
      <c r="N49" s="406"/>
      <c r="O49" s="412"/>
    </row>
    <row r="50" spans="2:15" ht="14.25">
      <c r="B50" s="416"/>
      <c r="C50" s="416"/>
      <c r="D50" s="416"/>
      <c r="E50" s="416"/>
      <c r="F50" s="416"/>
      <c r="G50" s="416"/>
      <c r="H50" s="416"/>
      <c r="I50" s="416"/>
      <c r="J50" s="416"/>
      <c r="K50" s="416"/>
      <c r="L50" s="406"/>
      <c r="M50" s="406"/>
      <c r="N50" s="406"/>
      <c r="O50" s="412"/>
    </row>
    <row r="51" spans="1:15" s="161" customFormat="1" ht="14.25">
      <c r="A51" s="161" t="s">
        <v>21</v>
      </c>
      <c r="B51" s="417" t="s">
        <v>189</v>
      </c>
      <c r="C51" s="417"/>
      <c r="D51" s="417"/>
      <c r="E51" s="417"/>
      <c r="F51" s="417"/>
      <c r="G51" s="417"/>
      <c r="H51" s="417"/>
      <c r="I51" s="417"/>
      <c r="J51" s="417"/>
      <c r="K51" s="417"/>
      <c r="L51" s="407"/>
      <c r="M51" s="407"/>
      <c r="N51" s="407">
        <f>SUM(N52:N60)</f>
        <v>-130</v>
      </c>
      <c r="O51" s="413"/>
    </row>
    <row r="52" spans="2:15" ht="14.25">
      <c r="B52" s="423"/>
      <c r="C52" s="423" t="s">
        <v>661</v>
      </c>
      <c r="D52" s="416" t="s">
        <v>682</v>
      </c>
      <c r="E52" s="416"/>
      <c r="F52" s="416"/>
      <c r="G52" s="416"/>
      <c r="H52" s="416"/>
      <c r="I52" s="416"/>
      <c r="J52" s="416"/>
      <c r="K52" s="416"/>
      <c r="L52" s="406"/>
      <c r="M52" s="406"/>
      <c r="N52" s="406"/>
      <c r="O52" s="412"/>
    </row>
    <row r="53" spans="2:15" ht="14.25">
      <c r="B53" s="423"/>
      <c r="C53" s="423" t="s">
        <v>661</v>
      </c>
      <c r="D53" s="416" t="s">
        <v>683</v>
      </c>
      <c r="E53" s="416"/>
      <c r="F53" s="416"/>
      <c r="G53" s="416"/>
      <c r="H53" s="416"/>
      <c r="I53" s="416"/>
      <c r="J53" s="416"/>
      <c r="K53" s="416"/>
      <c r="L53" s="406"/>
      <c r="M53" s="406"/>
      <c r="N53" s="406">
        <f>270-400</f>
        <v>-130</v>
      </c>
      <c r="O53" s="412"/>
    </row>
    <row r="54" spans="2:15" ht="14.25">
      <c r="B54" s="423"/>
      <c r="C54" s="423" t="s">
        <v>661</v>
      </c>
      <c r="D54" s="416" t="s">
        <v>684</v>
      </c>
      <c r="E54" s="416"/>
      <c r="F54" s="416"/>
      <c r="G54" s="416"/>
      <c r="H54" s="416"/>
      <c r="I54" s="416"/>
      <c r="J54" s="416"/>
      <c r="K54" s="416"/>
      <c r="L54" s="406"/>
      <c r="M54" s="406"/>
      <c r="N54" s="406"/>
      <c r="O54" s="412"/>
    </row>
    <row r="55" spans="2:15" ht="14.25">
      <c r="B55" s="423"/>
      <c r="C55" s="423" t="s">
        <v>661</v>
      </c>
      <c r="D55" s="416" t="s">
        <v>685</v>
      </c>
      <c r="E55" s="416"/>
      <c r="F55" s="416"/>
      <c r="G55" s="416"/>
      <c r="H55" s="416"/>
      <c r="I55" s="416"/>
      <c r="J55" s="416"/>
      <c r="K55" s="416"/>
      <c r="L55" s="406"/>
      <c r="M55" s="406"/>
      <c r="N55" s="406"/>
      <c r="O55" s="412"/>
    </row>
    <row r="56" spans="2:15" ht="14.25">
      <c r="B56" s="423"/>
      <c r="C56" s="423" t="s">
        <v>661</v>
      </c>
      <c r="D56" s="416" t="s">
        <v>686</v>
      </c>
      <c r="E56" s="416"/>
      <c r="F56" s="416"/>
      <c r="G56" s="416"/>
      <c r="H56" s="416"/>
      <c r="I56" s="416"/>
      <c r="J56" s="416"/>
      <c r="K56" s="416"/>
      <c r="L56" s="406"/>
      <c r="M56" s="406"/>
      <c r="N56" s="406"/>
      <c r="O56" s="412"/>
    </row>
    <row r="57" spans="2:15" ht="14.25">
      <c r="B57" s="423"/>
      <c r="C57" s="423" t="s">
        <v>661</v>
      </c>
      <c r="D57" s="416" t="s">
        <v>687</v>
      </c>
      <c r="E57" s="416"/>
      <c r="F57" s="416"/>
      <c r="G57" s="416"/>
      <c r="H57" s="416"/>
      <c r="I57" s="416"/>
      <c r="J57" s="416"/>
      <c r="K57" s="416"/>
      <c r="L57" s="406"/>
      <c r="M57" s="406"/>
      <c r="N57" s="406"/>
      <c r="O57" s="412"/>
    </row>
    <row r="58" spans="2:15" ht="14.25">
      <c r="B58" s="394"/>
      <c r="C58" s="394" t="s">
        <v>661</v>
      </c>
      <c r="D58" s="160" t="s">
        <v>688</v>
      </c>
      <c r="L58" s="393"/>
      <c r="M58" s="393"/>
      <c r="O58" s="409"/>
    </row>
    <row r="59" spans="2:15" ht="14.25">
      <c r="B59" s="394"/>
      <c r="C59" s="394" t="s">
        <v>661</v>
      </c>
      <c r="D59" s="160" t="s">
        <v>689</v>
      </c>
      <c r="L59" s="393"/>
      <c r="M59" s="393"/>
      <c r="O59" s="409"/>
    </row>
    <row r="60" spans="2:15" ht="14.25">
      <c r="B60" s="394"/>
      <c r="C60" s="394" t="s">
        <v>661</v>
      </c>
      <c r="D60" s="160" t="s">
        <v>690</v>
      </c>
      <c r="L60" s="393"/>
      <c r="M60" s="393"/>
      <c r="O60" s="409"/>
    </row>
    <row r="61" spans="12:15" ht="14.25">
      <c r="L61" s="393"/>
      <c r="M61" s="393"/>
      <c r="O61" s="409"/>
    </row>
    <row r="62" spans="1:15" s="161" customFormat="1" ht="14.25">
      <c r="A62" s="161" t="s">
        <v>22</v>
      </c>
      <c r="B62" s="161" t="s">
        <v>691</v>
      </c>
      <c r="L62" s="392"/>
      <c r="M62" s="392"/>
      <c r="N62" s="392">
        <f>SUM(N63:N67)</f>
        <v>0</v>
      </c>
      <c r="O62" s="410"/>
    </row>
    <row r="63" spans="2:15" ht="14.25">
      <c r="B63" s="394"/>
      <c r="C63" s="394" t="s">
        <v>661</v>
      </c>
      <c r="D63" s="160" t="s">
        <v>692</v>
      </c>
      <c r="L63" s="393"/>
      <c r="M63" s="393"/>
      <c r="O63" s="409"/>
    </row>
    <row r="64" spans="2:15" ht="14.25">
      <c r="B64" s="394"/>
      <c r="C64" s="394" t="s">
        <v>661</v>
      </c>
      <c r="D64" s="160" t="s">
        <v>693</v>
      </c>
      <c r="L64" s="393"/>
      <c r="M64" s="393"/>
      <c r="O64" s="409"/>
    </row>
    <row r="65" spans="2:15" ht="14.25">
      <c r="B65" s="394"/>
      <c r="C65" s="394" t="s">
        <v>661</v>
      </c>
      <c r="D65" s="160" t="s">
        <v>694</v>
      </c>
      <c r="L65" s="393"/>
      <c r="M65" s="393"/>
      <c r="O65" s="409"/>
    </row>
    <row r="66" spans="2:15" ht="14.25">
      <c r="B66" s="394"/>
      <c r="C66" s="394" t="s">
        <v>661</v>
      </c>
      <c r="D66" s="160" t="s">
        <v>695</v>
      </c>
      <c r="L66" s="393"/>
      <c r="M66" s="393"/>
      <c r="O66" s="409"/>
    </row>
    <row r="67" spans="1:15" ht="14.25">
      <c r="A67" s="416"/>
      <c r="B67" s="416"/>
      <c r="C67" s="416"/>
      <c r="D67" s="416"/>
      <c r="E67" s="416"/>
      <c r="F67" s="416"/>
      <c r="G67" s="416"/>
      <c r="H67" s="416"/>
      <c r="I67" s="416"/>
      <c r="J67" s="416"/>
      <c r="K67" s="416"/>
      <c r="L67" s="406"/>
      <c r="M67" s="406"/>
      <c r="N67" s="406"/>
      <c r="O67" s="412"/>
    </row>
    <row r="68" spans="1:15" s="161" customFormat="1" ht="14.25">
      <c r="A68" s="417" t="s">
        <v>23</v>
      </c>
      <c r="B68" s="418" t="s">
        <v>190</v>
      </c>
      <c r="C68" s="417"/>
      <c r="D68" s="417"/>
      <c r="E68" s="417"/>
      <c r="F68" s="417"/>
      <c r="G68" s="417"/>
      <c r="H68" s="417"/>
      <c r="I68" s="417"/>
      <c r="J68" s="417"/>
      <c r="K68" s="417"/>
      <c r="L68" s="407"/>
      <c r="M68" s="407"/>
      <c r="N68" s="407">
        <f>SUM(N69,N72,N77,N78)</f>
        <v>-45482</v>
      </c>
      <c r="O68" s="413"/>
    </row>
    <row r="69" spans="1:15" s="397" customFormat="1" ht="14.25">
      <c r="A69" s="419"/>
      <c r="B69" s="420" t="s">
        <v>696</v>
      </c>
      <c r="C69" s="420" t="s">
        <v>697</v>
      </c>
      <c r="D69" s="419"/>
      <c r="E69" s="419"/>
      <c r="F69" s="419"/>
      <c r="G69" s="419"/>
      <c r="H69" s="419"/>
      <c r="I69" s="419"/>
      <c r="J69" s="419"/>
      <c r="K69" s="419"/>
      <c r="L69" s="421"/>
      <c r="M69" s="421"/>
      <c r="N69" s="421">
        <f>SUM(N70:N71)</f>
        <v>-50325</v>
      </c>
      <c r="O69" s="422"/>
    </row>
    <row r="70" spans="1:18" ht="14.25">
      <c r="A70" s="416"/>
      <c r="B70" s="423"/>
      <c r="C70" s="423" t="s">
        <v>661</v>
      </c>
      <c r="D70" s="416" t="s">
        <v>88</v>
      </c>
      <c r="E70" s="416"/>
      <c r="F70" s="416"/>
      <c r="G70" s="416"/>
      <c r="H70" s="416"/>
      <c r="I70" s="416"/>
      <c r="J70" s="416"/>
      <c r="K70" s="416"/>
      <c r="L70" s="406"/>
      <c r="M70" s="406"/>
      <c r="N70" s="406">
        <f>-2843-4358-270-2000+400</f>
        <v>-9071</v>
      </c>
      <c r="O70" s="412"/>
      <c r="Q70" s="393"/>
      <c r="R70" s="393"/>
    </row>
    <row r="71" spans="1:15" ht="14.25">
      <c r="A71" s="416"/>
      <c r="B71" s="423"/>
      <c r="C71" s="423" t="s">
        <v>661</v>
      </c>
      <c r="D71" s="416" t="s">
        <v>730</v>
      </c>
      <c r="E71" s="416"/>
      <c r="F71" s="416"/>
      <c r="G71" s="416"/>
      <c r="H71" s="416"/>
      <c r="I71" s="416"/>
      <c r="J71" s="416"/>
      <c r="K71" s="416"/>
      <c r="L71" s="406"/>
      <c r="M71" s="406"/>
      <c r="N71" s="406">
        <f>-4060-6552-673-14569-5000-400-10000</f>
        <v>-41254</v>
      </c>
      <c r="O71" s="412"/>
    </row>
    <row r="72" spans="1:15" s="397" customFormat="1" ht="14.25">
      <c r="A72" s="419"/>
      <c r="B72" s="424" t="s">
        <v>698</v>
      </c>
      <c r="C72" s="420" t="s">
        <v>699</v>
      </c>
      <c r="D72" s="416"/>
      <c r="E72" s="419"/>
      <c r="F72" s="419"/>
      <c r="G72" s="419"/>
      <c r="H72" s="419"/>
      <c r="I72" s="419"/>
      <c r="J72" s="419"/>
      <c r="K72" s="419"/>
      <c r="L72" s="421"/>
      <c r="M72" s="421"/>
      <c r="N72" s="421">
        <f>SUM(N73:N76)</f>
        <v>2843</v>
      </c>
      <c r="O72" s="422"/>
    </row>
    <row r="73" spans="1:15" ht="14.25">
      <c r="A73" s="416"/>
      <c r="B73" s="423"/>
      <c r="C73" s="423" t="s">
        <v>661</v>
      </c>
      <c r="D73" s="416" t="s">
        <v>700</v>
      </c>
      <c r="E73" s="416"/>
      <c r="F73" s="416"/>
      <c r="G73" s="416"/>
      <c r="H73" s="416"/>
      <c r="I73" s="416"/>
      <c r="J73" s="416"/>
      <c r="K73" s="416"/>
      <c r="L73" s="406"/>
      <c r="M73" s="406"/>
      <c r="N73" s="406">
        <v>195</v>
      </c>
      <c r="O73" s="412"/>
    </row>
    <row r="74" spans="1:15" ht="14.25">
      <c r="A74" s="416"/>
      <c r="B74" s="423"/>
      <c r="C74" s="423" t="s">
        <v>661</v>
      </c>
      <c r="D74" s="416" t="s">
        <v>701</v>
      </c>
      <c r="E74" s="416"/>
      <c r="F74" s="416"/>
      <c r="G74" s="416"/>
      <c r="H74" s="416"/>
      <c r="I74" s="416"/>
      <c r="J74" s="416"/>
      <c r="K74" s="416"/>
      <c r="L74" s="406"/>
      <c r="M74" s="406"/>
      <c r="N74" s="406">
        <v>945</v>
      </c>
      <c r="O74" s="412"/>
    </row>
    <row r="75" spans="1:15" ht="14.25">
      <c r="A75" s="416"/>
      <c r="B75" s="423"/>
      <c r="C75" s="423" t="s">
        <v>661</v>
      </c>
      <c r="D75" s="416" t="s">
        <v>702</v>
      </c>
      <c r="E75" s="416"/>
      <c r="F75" s="416"/>
      <c r="G75" s="416"/>
      <c r="H75" s="416"/>
      <c r="I75" s="416"/>
      <c r="J75" s="416"/>
      <c r="K75" s="416"/>
      <c r="L75" s="406"/>
      <c r="M75" s="406"/>
      <c r="N75" s="406">
        <v>1703</v>
      </c>
      <c r="O75" s="412"/>
    </row>
    <row r="76" spans="1:15" ht="14.25">
      <c r="A76" s="416"/>
      <c r="B76" s="423"/>
      <c r="C76" s="423" t="s">
        <v>661</v>
      </c>
      <c r="D76" s="416" t="s">
        <v>703</v>
      </c>
      <c r="E76" s="416"/>
      <c r="F76" s="416"/>
      <c r="G76" s="416"/>
      <c r="H76" s="416"/>
      <c r="I76" s="416"/>
      <c r="J76" s="416"/>
      <c r="K76" s="416"/>
      <c r="L76" s="406"/>
      <c r="M76" s="406"/>
      <c r="N76" s="406"/>
      <c r="O76" s="412"/>
    </row>
    <row r="77" spans="1:15" s="397" customFormat="1" ht="14.25">
      <c r="A77" s="419"/>
      <c r="B77" s="424" t="s">
        <v>704</v>
      </c>
      <c r="C77" s="420" t="s">
        <v>705</v>
      </c>
      <c r="D77" s="416"/>
      <c r="E77" s="419"/>
      <c r="F77" s="419"/>
      <c r="G77" s="419"/>
      <c r="H77" s="419"/>
      <c r="I77" s="419"/>
      <c r="J77" s="419"/>
      <c r="K77" s="419"/>
      <c r="L77" s="421"/>
      <c r="M77" s="421"/>
      <c r="N77" s="421">
        <f>1500+500</f>
        <v>2000</v>
      </c>
      <c r="O77" s="422"/>
    </row>
    <row r="78" spans="1:15" s="397" customFormat="1" ht="14.25">
      <c r="A78" s="419"/>
      <c r="B78" s="424" t="s">
        <v>706</v>
      </c>
      <c r="C78" s="420" t="s">
        <v>232</v>
      </c>
      <c r="D78" s="416"/>
      <c r="E78" s="419"/>
      <c r="F78" s="419"/>
      <c r="G78" s="419"/>
      <c r="H78" s="419"/>
      <c r="I78" s="419"/>
      <c r="J78" s="419"/>
      <c r="K78" s="419"/>
      <c r="L78" s="421"/>
      <c r="M78" s="421"/>
      <c r="N78" s="421"/>
      <c r="O78" s="422"/>
    </row>
    <row r="79" spans="1:15" ht="14.25">
      <c r="A79" s="416"/>
      <c r="B79" s="423"/>
      <c r="C79" s="423"/>
      <c r="D79" s="416"/>
      <c r="E79" s="416"/>
      <c r="F79" s="416"/>
      <c r="G79" s="416"/>
      <c r="H79" s="416"/>
      <c r="I79" s="416"/>
      <c r="J79" s="416"/>
      <c r="K79" s="416"/>
      <c r="L79" s="406"/>
      <c r="M79" s="406"/>
      <c r="N79" s="406"/>
      <c r="O79" s="409"/>
    </row>
    <row r="80" spans="1:15" s="161" customFormat="1" ht="14.25">
      <c r="A80" s="417" t="s">
        <v>24</v>
      </c>
      <c r="B80" s="417" t="s">
        <v>171</v>
      </c>
      <c r="C80" s="417"/>
      <c r="D80" s="417"/>
      <c r="E80" s="417"/>
      <c r="F80" s="417"/>
      <c r="G80" s="417"/>
      <c r="H80" s="417"/>
      <c r="I80" s="417"/>
      <c r="J80" s="417"/>
      <c r="K80" s="417"/>
      <c r="L80" s="407"/>
      <c r="M80" s="407"/>
      <c r="N80" s="407">
        <f>SUM(N81:N85)</f>
        <v>21685</v>
      </c>
      <c r="O80" s="410"/>
    </row>
    <row r="81" spans="1:15" ht="14.25">
      <c r="A81" s="416"/>
      <c r="B81" s="416"/>
      <c r="C81" s="416" t="s">
        <v>661</v>
      </c>
      <c r="D81" s="416" t="s">
        <v>731</v>
      </c>
      <c r="E81" s="416"/>
      <c r="F81" s="416"/>
      <c r="G81" s="416"/>
      <c r="H81" s="416"/>
      <c r="I81" s="416"/>
      <c r="J81" s="416"/>
      <c r="K81" s="416"/>
      <c r="L81" s="406"/>
      <c r="M81" s="406"/>
      <c r="N81" s="406">
        <v>400</v>
      </c>
      <c r="O81" s="409"/>
    </row>
    <row r="82" spans="1:15" ht="14.25">
      <c r="A82" s="416"/>
      <c r="B82" s="416"/>
      <c r="C82" s="416" t="s">
        <v>661</v>
      </c>
      <c r="D82" s="416" t="s">
        <v>732</v>
      </c>
      <c r="E82" s="416"/>
      <c r="F82" s="416"/>
      <c r="G82" s="416"/>
      <c r="H82" s="416"/>
      <c r="I82" s="416"/>
      <c r="J82" s="416"/>
      <c r="K82" s="416"/>
      <c r="L82" s="406"/>
      <c r="M82" s="406"/>
      <c r="N82" s="406">
        <v>4060</v>
      </c>
      <c r="O82" s="409"/>
    </row>
    <row r="83" spans="1:15" ht="14.25">
      <c r="A83" s="416"/>
      <c r="B83" s="416"/>
      <c r="C83" s="416" t="s">
        <v>661</v>
      </c>
      <c r="D83" s="416" t="s">
        <v>734</v>
      </c>
      <c r="E83" s="416"/>
      <c r="F83" s="416"/>
      <c r="G83" s="416"/>
      <c r="H83" s="416"/>
      <c r="I83" s="416"/>
      <c r="J83" s="416"/>
      <c r="K83" s="416"/>
      <c r="L83" s="406"/>
      <c r="M83" s="406"/>
      <c r="N83" s="406">
        <v>6552</v>
      </c>
      <c r="O83" s="409"/>
    </row>
    <row r="84" spans="1:15" ht="14.25">
      <c r="A84" s="416"/>
      <c r="B84" s="416"/>
      <c r="C84" s="416" t="s">
        <v>661</v>
      </c>
      <c r="D84" s="416" t="s">
        <v>736</v>
      </c>
      <c r="E84" s="416"/>
      <c r="F84" s="416"/>
      <c r="G84" s="416"/>
      <c r="H84" s="416"/>
      <c r="I84" s="416"/>
      <c r="J84" s="416"/>
      <c r="K84" s="416"/>
      <c r="L84" s="406"/>
      <c r="M84" s="406"/>
      <c r="N84" s="406">
        <v>673</v>
      </c>
      <c r="O84" s="409"/>
    </row>
    <row r="85" spans="1:15" ht="14.25">
      <c r="A85" s="416"/>
      <c r="B85" s="416"/>
      <c r="C85" s="416" t="s">
        <v>661</v>
      </c>
      <c r="D85" s="416" t="s">
        <v>745</v>
      </c>
      <c r="E85" s="416"/>
      <c r="F85" s="416"/>
      <c r="G85" s="416"/>
      <c r="H85" s="416"/>
      <c r="I85" s="416"/>
      <c r="J85" s="416"/>
      <c r="K85" s="416"/>
      <c r="L85" s="406"/>
      <c r="M85" s="406"/>
      <c r="N85" s="406">
        <v>10000</v>
      </c>
      <c r="O85" s="409"/>
    </row>
    <row r="86" spans="1:15" ht="14.25">
      <c r="A86" s="416"/>
      <c r="B86" s="416"/>
      <c r="C86" s="416"/>
      <c r="D86" s="416"/>
      <c r="E86" s="416"/>
      <c r="F86" s="416"/>
      <c r="G86" s="416"/>
      <c r="H86" s="416"/>
      <c r="I86" s="416"/>
      <c r="J86" s="416"/>
      <c r="K86" s="416"/>
      <c r="L86" s="406"/>
      <c r="M86" s="406"/>
      <c r="N86" s="406"/>
      <c r="O86" s="409"/>
    </row>
    <row r="87" spans="1:15" s="161" customFormat="1" ht="14.25">
      <c r="A87" s="417" t="s">
        <v>25</v>
      </c>
      <c r="B87" s="417" t="s">
        <v>96</v>
      </c>
      <c r="C87" s="417"/>
      <c r="D87" s="417"/>
      <c r="E87" s="417"/>
      <c r="F87" s="417"/>
      <c r="G87" s="417"/>
      <c r="H87" s="417"/>
      <c r="I87" s="417"/>
      <c r="J87" s="417"/>
      <c r="K87" s="417"/>
      <c r="L87" s="407"/>
      <c r="M87" s="407"/>
      <c r="N87" s="407">
        <f>SUM(N88)</f>
        <v>14569</v>
      </c>
      <c r="O87" s="410"/>
    </row>
    <row r="88" spans="1:15" ht="14.25">
      <c r="A88" s="416"/>
      <c r="B88" s="416"/>
      <c r="C88" s="416" t="s">
        <v>661</v>
      </c>
      <c r="D88" s="416" t="s">
        <v>733</v>
      </c>
      <c r="E88" s="416"/>
      <c r="F88" s="416"/>
      <c r="G88" s="416"/>
      <c r="H88" s="416"/>
      <c r="I88" s="416"/>
      <c r="J88" s="416"/>
      <c r="K88" s="416"/>
      <c r="L88" s="406"/>
      <c r="M88" s="406"/>
      <c r="N88" s="406">
        <v>14569</v>
      </c>
      <c r="O88" s="409"/>
    </row>
    <row r="89" spans="1:15" ht="14.25">
      <c r="A89" s="416"/>
      <c r="B89" s="416"/>
      <c r="C89" s="416"/>
      <c r="D89" s="416"/>
      <c r="E89" s="416"/>
      <c r="F89" s="416"/>
      <c r="G89" s="416"/>
      <c r="H89" s="416"/>
      <c r="I89" s="416"/>
      <c r="J89" s="416"/>
      <c r="K89" s="416"/>
      <c r="L89" s="406"/>
      <c r="M89" s="406"/>
      <c r="N89" s="406"/>
      <c r="O89" s="409"/>
    </row>
    <row r="90" spans="1:15" ht="14.25">
      <c r="A90" s="416"/>
      <c r="B90" s="416"/>
      <c r="C90" s="416"/>
      <c r="D90" s="416"/>
      <c r="E90" s="416"/>
      <c r="F90" s="416"/>
      <c r="G90" s="416"/>
      <c r="H90" s="416"/>
      <c r="I90" s="416"/>
      <c r="J90" s="416"/>
      <c r="K90" s="416"/>
      <c r="L90" s="406"/>
      <c r="M90" s="406"/>
      <c r="N90" s="406"/>
      <c r="O90" s="409"/>
    </row>
    <row r="91" spans="1:15" ht="14.25">
      <c r="A91" s="416"/>
      <c r="B91" s="416"/>
      <c r="C91" s="416"/>
      <c r="D91" s="416"/>
      <c r="E91" s="416"/>
      <c r="F91" s="416"/>
      <c r="G91" s="416"/>
      <c r="H91" s="416"/>
      <c r="I91" s="416"/>
      <c r="J91" s="416"/>
      <c r="K91" s="416"/>
      <c r="L91" s="406"/>
      <c r="M91" s="406"/>
      <c r="N91" s="406"/>
      <c r="O91" s="409"/>
    </row>
    <row r="92" spans="1:15" s="161" customFormat="1" ht="14.25">
      <c r="A92" s="417" t="s">
        <v>26</v>
      </c>
      <c r="B92" s="418" t="s">
        <v>191</v>
      </c>
      <c r="C92" s="417"/>
      <c r="D92" s="417"/>
      <c r="E92" s="417"/>
      <c r="F92" s="417"/>
      <c r="G92" s="417"/>
      <c r="H92" s="417"/>
      <c r="I92" s="417"/>
      <c r="J92" s="417"/>
      <c r="K92" s="417"/>
      <c r="L92" s="407"/>
      <c r="M92" s="407"/>
      <c r="N92" s="407">
        <f>SUM(N93)</f>
        <v>5000</v>
      </c>
      <c r="O92" s="410"/>
    </row>
    <row r="93" spans="1:15" s="397" customFormat="1" ht="14.25">
      <c r="A93" s="419"/>
      <c r="B93" s="424" t="s">
        <v>707</v>
      </c>
      <c r="C93" s="420" t="s">
        <v>735</v>
      </c>
      <c r="D93" s="416"/>
      <c r="E93" s="419"/>
      <c r="F93" s="419"/>
      <c r="G93" s="419"/>
      <c r="H93" s="419"/>
      <c r="I93" s="419"/>
      <c r="J93" s="419"/>
      <c r="K93" s="419"/>
      <c r="L93" s="421"/>
      <c r="M93" s="421"/>
      <c r="N93" s="421">
        <v>5000</v>
      </c>
      <c r="O93" s="411"/>
    </row>
    <row r="94" spans="1:15" ht="14.25">
      <c r="A94" s="416"/>
      <c r="B94" s="423"/>
      <c r="C94" s="423"/>
      <c r="D94" s="416"/>
      <c r="E94" s="416"/>
      <c r="F94" s="416"/>
      <c r="G94" s="416"/>
      <c r="H94" s="416"/>
      <c r="I94" s="416"/>
      <c r="J94" s="416"/>
      <c r="K94" s="416"/>
      <c r="L94" s="406"/>
      <c r="M94" s="406"/>
      <c r="N94" s="406"/>
      <c r="O94" s="409"/>
    </row>
    <row r="95" spans="1:15" s="161" customFormat="1" ht="14.25">
      <c r="A95" s="417" t="s">
        <v>26</v>
      </c>
      <c r="B95" s="418" t="s">
        <v>708</v>
      </c>
      <c r="C95" s="418"/>
      <c r="D95" s="417"/>
      <c r="E95" s="417"/>
      <c r="F95" s="417"/>
      <c r="G95" s="417"/>
      <c r="H95" s="417"/>
      <c r="I95" s="417"/>
      <c r="J95" s="417"/>
      <c r="K95" s="417"/>
      <c r="L95" s="407"/>
      <c r="M95" s="407"/>
      <c r="N95" s="407">
        <f>SUM(N96:N101)</f>
        <v>4358</v>
      </c>
      <c r="O95" s="410"/>
    </row>
    <row r="96" spans="1:15" ht="14.25">
      <c r="A96" s="416"/>
      <c r="B96" s="423"/>
      <c r="C96" s="423" t="s">
        <v>661</v>
      </c>
      <c r="D96" s="416" t="s">
        <v>709</v>
      </c>
      <c r="E96" s="416"/>
      <c r="F96" s="416"/>
      <c r="G96" s="416"/>
      <c r="H96" s="416"/>
      <c r="I96" s="416"/>
      <c r="J96" s="416"/>
      <c r="K96" s="416"/>
      <c r="L96" s="406"/>
      <c r="M96" s="406"/>
      <c r="N96" s="406">
        <f>L205</f>
        <v>510</v>
      </c>
      <c r="O96" s="409"/>
    </row>
    <row r="97" spans="1:15" ht="14.25">
      <c r="A97" s="416"/>
      <c r="B97" s="423"/>
      <c r="C97" s="423" t="s">
        <v>661</v>
      </c>
      <c r="D97" s="416" t="s">
        <v>710</v>
      </c>
      <c r="E97" s="416"/>
      <c r="F97" s="416"/>
      <c r="G97" s="416"/>
      <c r="H97" s="416"/>
      <c r="I97" s="416"/>
      <c r="J97" s="416"/>
      <c r="K97" s="416"/>
      <c r="L97" s="406"/>
      <c r="M97" s="406"/>
      <c r="N97" s="406">
        <f>L108</f>
        <v>0</v>
      </c>
      <c r="O97" s="409"/>
    </row>
    <row r="98" spans="1:15" ht="14.25">
      <c r="A98" s="416"/>
      <c r="B98" s="423"/>
      <c r="C98" s="423" t="s">
        <v>661</v>
      </c>
      <c r="D98" s="416" t="s">
        <v>711</v>
      </c>
      <c r="E98" s="416"/>
      <c r="F98" s="416"/>
      <c r="G98" s="416"/>
      <c r="H98" s="416"/>
      <c r="I98" s="416"/>
      <c r="J98" s="416"/>
      <c r="K98" s="416"/>
      <c r="L98" s="406"/>
      <c r="M98" s="406"/>
      <c r="N98" s="406">
        <f>L131</f>
        <v>960</v>
      </c>
      <c r="O98" s="409"/>
    </row>
    <row r="99" spans="1:15" ht="14.25">
      <c r="A99" s="416"/>
      <c r="B99" s="423"/>
      <c r="C99" s="423" t="s">
        <v>661</v>
      </c>
      <c r="D99" s="416" t="s">
        <v>712</v>
      </c>
      <c r="E99" s="416"/>
      <c r="F99" s="416"/>
      <c r="G99" s="416"/>
      <c r="H99" s="416"/>
      <c r="I99" s="416"/>
      <c r="J99" s="416"/>
      <c r="K99" s="416"/>
      <c r="L99" s="406"/>
      <c r="M99" s="406"/>
      <c r="N99" s="406">
        <f>L159</f>
        <v>1208</v>
      </c>
      <c r="O99" s="409"/>
    </row>
    <row r="100" spans="1:15" ht="14.25">
      <c r="A100" s="416"/>
      <c r="B100" s="423"/>
      <c r="C100" s="423" t="s">
        <v>661</v>
      </c>
      <c r="D100" s="416" t="s">
        <v>713</v>
      </c>
      <c r="E100" s="416"/>
      <c r="F100" s="416"/>
      <c r="G100" s="416"/>
      <c r="H100" s="416"/>
      <c r="I100" s="416"/>
      <c r="J100" s="416"/>
      <c r="K100" s="416"/>
      <c r="L100" s="406"/>
      <c r="M100" s="406"/>
      <c r="N100" s="406">
        <f>L220</f>
        <v>870</v>
      </c>
      <c r="O100" s="409"/>
    </row>
    <row r="101" spans="1:15" ht="14.25">
      <c r="A101" s="416"/>
      <c r="B101" s="423"/>
      <c r="C101" s="423" t="s">
        <v>661</v>
      </c>
      <c r="D101" s="416" t="s">
        <v>714</v>
      </c>
      <c r="E101" s="416"/>
      <c r="F101" s="416"/>
      <c r="G101" s="416"/>
      <c r="H101" s="416"/>
      <c r="I101" s="416"/>
      <c r="J101" s="416"/>
      <c r="K101" s="416"/>
      <c r="L101" s="406"/>
      <c r="M101" s="406"/>
      <c r="N101" s="406">
        <f>L184</f>
        <v>810</v>
      </c>
      <c r="O101" s="409"/>
    </row>
    <row r="102" spans="1:15" ht="15" thickBot="1">
      <c r="A102" s="429"/>
      <c r="B102" s="430"/>
      <c r="C102" s="430"/>
      <c r="D102" s="429"/>
      <c r="E102" s="429"/>
      <c r="F102" s="429"/>
      <c r="G102" s="429"/>
      <c r="H102" s="429"/>
      <c r="I102" s="429"/>
      <c r="J102" s="429"/>
      <c r="K102" s="429"/>
      <c r="L102" s="431"/>
      <c r="M102" s="431"/>
      <c r="N102" s="431"/>
      <c r="O102" s="409"/>
    </row>
    <row r="103" spans="1:15" ht="14.25">
      <c r="A103" s="416"/>
      <c r="B103" s="432"/>
      <c r="C103" s="423"/>
      <c r="D103" s="416"/>
      <c r="E103" s="416"/>
      <c r="F103" s="416"/>
      <c r="G103" s="416"/>
      <c r="H103" s="416"/>
      <c r="I103" s="416"/>
      <c r="J103" s="416"/>
      <c r="K103" s="416"/>
      <c r="L103" s="406"/>
      <c r="M103" s="406"/>
      <c r="N103" s="406"/>
      <c r="O103" s="409"/>
    </row>
    <row r="104" spans="1:15" ht="15.75">
      <c r="A104" s="433" t="s">
        <v>276</v>
      </c>
      <c r="B104" s="416"/>
      <c r="C104" s="416"/>
      <c r="D104" s="416"/>
      <c r="E104" s="416"/>
      <c r="F104" s="416"/>
      <c r="G104" s="416"/>
      <c r="H104" s="416"/>
      <c r="I104" s="416"/>
      <c r="J104" s="416"/>
      <c r="K104" s="416"/>
      <c r="L104" s="406"/>
      <c r="M104" s="406"/>
      <c r="N104" s="406"/>
      <c r="O104" s="409"/>
    </row>
    <row r="105" spans="1:15" ht="14.25">
      <c r="A105" s="416"/>
      <c r="B105" s="416"/>
      <c r="C105" s="416"/>
      <c r="D105" s="416"/>
      <c r="E105" s="416"/>
      <c r="F105" s="416"/>
      <c r="G105" s="416"/>
      <c r="H105" s="416"/>
      <c r="I105" s="416"/>
      <c r="J105" s="416"/>
      <c r="K105" s="416"/>
      <c r="L105" s="406"/>
      <c r="M105" s="406"/>
      <c r="N105" s="406"/>
      <c r="O105" s="409"/>
    </row>
    <row r="106" spans="1:15" ht="15.75">
      <c r="A106" s="433" t="s">
        <v>658</v>
      </c>
      <c r="B106" s="416"/>
      <c r="C106" s="416"/>
      <c r="D106" s="416"/>
      <c r="E106" s="416"/>
      <c r="F106" s="416"/>
      <c r="G106" s="416"/>
      <c r="H106" s="416"/>
      <c r="I106" s="416"/>
      <c r="J106" s="416"/>
      <c r="K106" s="416"/>
      <c r="L106" s="428">
        <f>SUM(L107)</f>
        <v>0</v>
      </c>
      <c r="M106" s="406"/>
      <c r="N106" s="406"/>
      <c r="O106" s="409"/>
    </row>
    <row r="107" spans="1:15" s="161" customFormat="1" ht="14.25">
      <c r="A107" s="417" t="s">
        <v>14</v>
      </c>
      <c r="B107" s="417" t="s">
        <v>674</v>
      </c>
      <c r="C107" s="417"/>
      <c r="D107" s="417"/>
      <c r="E107" s="417"/>
      <c r="F107" s="417"/>
      <c r="G107" s="417"/>
      <c r="H107" s="417"/>
      <c r="I107" s="417"/>
      <c r="J107" s="417"/>
      <c r="K107" s="417"/>
      <c r="L107" s="407">
        <f>SUM(L108:L108)</f>
        <v>0</v>
      </c>
      <c r="M107" s="407"/>
      <c r="N107" s="407"/>
      <c r="O107" s="410"/>
    </row>
    <row r="108" spans="1:15" ht="14.25">
      <c r="A108" s="416"/>
      <c r="B108" s="416"/>
      <c r="C108" s="423" t="s">
        <v>661</v>
      </c>
      <c r="D108" s="416" t="s">
        <v>715</v>
      </c>
      <c r="E108" s="416"/>
      <c r="F108" s="416"/>
      <c r="G108" s="416"/>
      <c r="H108" s="416"/>
      <c r="I108" s="416"/>
      <c r="J108" s="416"/>
      <c r="K108" s="416"/>
      <c r="L108" s="406">
        <f>N110</f>
        <v>0</v>
      </c>
      <c r="M108" s="406"/>
      <c r="N108" s="406"/>
      <c r="O108" s="409"/>
    </row>
    <row r="109" spans="1:15" ht="14.25">
      <c r="A109" s="416"/>
      <c r="B109" s="416"/>
      <c r="C109" s="423"/>
      <c r="D109" s="416"/>
      <c r="E109" s="416"/>
      <c r="F109" s="416"/>
      <c r="G109" s="416"/>
      <c r="H109" s="416"/>
      <c r="I109" s="416"/>
      <c r="J109" s="416"/>
      <c r="K109" s="416"/>
      <c r="L109" s="406"/>
      <c r="M109" s="406"/>
      <c r="N109" s="406"/>
      <c r="O109" s="409"/>
    </row>
    <row r="110" spans="1:15" ht="15.75">
      <c r="A110" s="433" t="s">
        <v>659</v>
      </c>
      <c r="B110" s="416"/>
      <c r="C110" s="416"/>
      <c r="D110" s="416"/>
      <c r="E110" s="416"/>
      <c r="F110" s="416"/>
      <c r="G110" s="416"/>
      <c r="H110" s="416"/>
      <c r="I110" s="416"/>
      <c r="J110" s="416"/>
      <c r="K110" s="416"/>
      <c r="L110" s="406"/>
      <c r="M110" s="406"/>
      <c r="N110" s="428">
        <f>SUM(N111,N117,N120,N114)</f>
        <v>0</v>
      </c>
      <c r="O110" s="409"/>
    </row>
    <row r="111" spans="1:15" s="161" customFormat="1" ht="14.25">
      <c r="A111" s="417" t="s">
        <v>15</v>
      </c>
      <c r="B111" s="417" t="s">
        <v>87</v>
      </c>
      <c r="C111" s="417"/>
      <c r="D111" s="417"/>
      <c r="E111" s="417"/>
      <c r="F111" s="417"/>
      <c r="G111" s="417"/>
      <c r="H111" s="417"/>
      <c r="I111" s="417"/>
      <c r="J111" s="417"/>
      <c r="K111" s="417"/>
      <c r="L111" s="407"/>
      <c r="M111" s="407"/>
      <c r="N111" s="407">
        <f>SUM(N112:N112)</f>
        <v>0</v>
      </c>
      <c r="O111" s="410"/>
    </row>
    <row r="112" spans="2:15" ht="14.25">
      <c r="B112" s="394" t="s">
        <v>661</v>
      </c>
      <c r="C112" s="160" t="s">
        <v>716</v>
      </c>
      <c r="L112" s="393"/>
      <c r="M112" s="393"/>
      <c r="O112" s="409"/>
    </row>
    <row r="113" spans="3:15" ht="14.25">
      <c r="C113" s="394"/>
      <c r="L113" s="393"/>
      <c r="M113" s="393"/>
      <c r="O113" s="409"/>
    </row>
    <row r="114" spans="1:15" s="161" customFormat="1" ht="14.25">
      <c r="A114" s="161" t="s">
        <v>16</v>
      </c>
      <c r="B114" s="161" t="s">
        <v>679</v>
      </c>
      <c r="L114" s="392"/>
      <c r="M114" s="392"/>
      <c r="N114" s="392">
        <f>SUM(N115:N115)</f>
        <v>0</v>
      </c>
      <c r="O114" s="410"/>
    </row>
    <row r="115" spans="2:15" ht="14.25">
      <c r="B115" s="394" t="s">
        <v>661</v>
      </c>
      <c r="C115" s="160" t="s">
        <v>679</v>
      </c>
      <c r="L115" s="393"/>
      <c r="M115" s="393"/>
      <c r="O115" s="409"/>
    </row>
    <row r="116" spans="3:15" ht="14.25">
      <c r="C116" s="394"/>
      <c r="L116" s="393"/>
      <c r="M116" s="393"/>
      <c r="O116" s="409"/>
    </row>
    <row r="117" spans="1:15" s="161" customFormat="1" ht="14.25">
      <c r="A117" s="161" t="s">
        <v>17</v>
      </c>
      <c r="B117" s="161" t="s">
        <v>189</v>
      </c>
      <c r="L117" s="392"/>
      <c r="M117" s="392"/>
      <c r="N117" s="392">
        <f>SUM(N118:N118)</f>
        <v>0</v>
      </c>
      <c r="O117" s="410"/>
    </row>
    <row r="118" spans="2:15" ht="14.25">
      <c r="B118" s="394" t="s">
        <v>661</v>
      </c>
      <c r="C118" s="160" t="s">
        <v>717</v>
      </c>
      <c r="L118" s="393"/>
      <c r="M118" s="393"/>
      <c r="O118" s="409"/>
    </row>
    <row r="119" spans="3:15" ht="14.25">
      <c r="C119" s="394"/>
      <c r="L119" s="393"/>
      <c r="M119" s="393"/>
      <c r="O119" s="409"/>
    </row>
    <row r="120" spans="1:15" s="161" customFormat="1" ht="14.25">
      <c r="A120" s="161" t="s">
        <v>18</v>
      </c>
      <c r="B120" s="161" t="s">
        <v>718</v>
      </c>
      <c r="L120" s="392"/>
      <c r="M120" s="392"/>
      <c r="N120" s="392">
        <f>SUM(N121:N121)</f>
        <v>0</v>
      </c>
      <c r="O120" s="410"/>
    </row>
    <row r="121" spans="2:15" ht="14.25">
      <c r="B121" s="394" t="s">
        <v>661</v>
      </c>
      <c r="C121" s="160" t="s">
        <v>719</v>
      </c>
      <c r="L121" s="393"/>
      <c r="M121" s="393"/>
      <c r="O121" s="409"/>
    </row>
    <row r="122" spans="1:15" ht="15" thickBot="1">
      <c r="A122" s="400"/>
      <c r="B122" s="402"/>
      <c r="C122" s="403"/>
      <c r="D122" s="400"/>
      <c r="E122" s="400"/>
      <c r="F122" s="400"/>
      <c r="G122" s="400"/>
      <c r="H122" s="400"/>
      <c r="I122" s="400"/>
      <c r="J122" s="400"/>
      <c r="K122" s="400"/>
      <c r="L122" s="401"/>
      <c r="M122" s="401"/>
      <c r="N122" s="404"/>
      <c r="O122" s="409"/>
    </row>
    <row r="123" spans="3:15" ht="14.25">
      <c r="C123" s="394"/>
      <c r="L123" s="393"/>
      <c r="M123" s="393"/>
      <c r="O123" s="409"/>
    </row>
    <row r="124" spans="1:15" ht="15.75">
      <c r="A124" s="107" t="s">
        <v>226</v>
      </c>
      <c r="L124" s="393"/>
      <c r="M124" s="393"/>
      <c r="O124" s="409"/>
    </row>
    <row r="125" spans="12:15" ht="14.25">
      <c r="L125" s="393"/>
      <c r="M125" s="393"/>
      <c r="O125" s="409"/>
    </row>
    <row r="126" spans="1:15" ht="15.75">
      <c r="A126" s="107" t="s">
        <v>658</v>
      </c>
      <c r="L126" s="391">
        <f>SUM(L129,L127)</f>
        <v>960</v>
      </c>
      <c r="M126" s="393"/>
      <c r="O126" s="409"/>
    </row>
    <row r="127" spans="1:15" s="161" customFormat="1" ht="14.25">
      <c r="A127" s="161" t="s">
        <v>14</v>
      </c>
      <c r="B127" s="161" t="s">
        <v>209</v>
      </c>
      <c r="L127" s="392"/>
      <c r="M127" s="392"/>
      <c r="N127" s="392"/>
      <c r="O127" s="410"/>
    </row>
    <row r="128" spans="12:15" ht="14.25">
      <c r="L128" s="393"/>
      <c r="M128" s="393"/>
      <c r="O128" s="409"/>
    </row>
    <row r="129" spans="1:15" s="161" customFormat="1" ht="14.25">
      <c r="A129" s="161" t="s">
        <v>15</v>
      </c>
      <c r="B129" s="161" t="s">
        <v>674</v>
      </c>
      <c r="L129" s="392">
        <f>SUM(L130:L131)</f>
        <v>960</v>
      </c>
      <c r="M129" s="392"/>
      <c r="N129" s="392"/>
      <c r="O129" s="410"/>
    </row>
    <row r="130" spans="2:15" ht="14.25">
      <c r="B130" s="394" t="s">
        <v>661</v>
      </c>
      <c r="C130" s="160" t="s">
        <v>187</v>
      </c>
      <c r="L130" s="399"/>
      <c r="M130" s="393"/>
      <c r="O130" s="409"/>
    </row>
    <row r="131" spans="2:15" s="397" customFormat="1" ht="14.25">
      <c r="B131" s="398" t="s">
        <v>661</v>
      </c>
      <c r="C131" s="160" t="s">
        <v>715</v>
      </c>
      <c r="L131" s="399">
        <f>N133-L127-L130</f>
        <v>960</v>
      </c>
      <c r="M131" s="399"/>
      <c r="N131" s="399"/>
      <c r="O131" s="411"/>
    </row>
    <row r="132" spans="12:15" ht="14.25">
      <c r="L132" s="393"/>
      <c r="M132" s="393"/>
      <c r="O132" s="409"/>
    </row>
    <row r="133" spans="1:15" ht="15.75">
      <c r="A133" s="107" t="s">
        <v>659</v>
      </c>
      <c r="B133" s="394"/>
      <c r="L133" s="393"/>
      <c r="M133" s="393"/>
      <c r="N133" s="391">
        <f>SUM(N134,N138,N140,N136)</f>
        <v>960</v>
      </c>
      <c r="O133" s="409"/>
    </row>
    <row r="134" spans="1:15" s="161" customFormat="1" ht="14.25">
      <c r="A134" s="161" t="s">
        <v>15</v>
      </c>
      <c r="B134" s="161" t="s">
        <v>87</v>
      </c>
      <c r="L134" s="392"/>
      <c r="M134" s="392"/>
      <c r="N134" s="392"/>
      <c r="O134" s="410"/>
    </row>
    <row r="135" spans="3:15" ht="14.25">
      <c r="C135" s="394"/>
      <c r="L135" s="393"/>
      <c r="M135" s="393"/>
      <c r="O135" s="409"/>
    </row>
    <row r="136" spans="1:15" s="161" customFormat="1" ht="14.25">
      <c r="A136" s="161" t="s">
        <v>16</v>
      </c>
      <c r="B136" s="161" t="s">
        <v>679</v>
      </c>
      <c r="L136" s="392"/>
      <c r="M136" s="392"/>
      <c r="N136" s="392"/>
      <c r="O136" s="410"/>
    </row>
    <row r="137" spans="3:15" ht="14.25">
      <c r="C137" s="394"/>
      <c r="L137" s="393"/>
      <c r="M137" s="393"/>
      <c r="O137" s="409"/>
    </row>
    <row r="138" spans="1:15" s="161" customFormat="1" ht="14.25">
      <c r="A138" s="161" t="s">
        <v>17</v>
      </c>
      <c r="B138" s="161" t="s">
        <v>189</v>
      </c>
      <c r="L138" s="392"/>
      <c r="M138" s="392"/>
      <c r="N138" s="392">
        <v>960</v>
      </c>
      <c r="O138" s="410"/>
    </row>
    <row r="139" spans="2:15" ht="14.25">
      <c r="B139" s="398"/>
      <c r="C139" s="397"/>
      <c r="L139" s="393"/>
      <c r="M139" s="393"/>
      <c r="N139" s="399"/>
      <c r="O139" s="409"/>
    </row>
    <row r="140" spans="1:15" s="161" customFormat="1" ht="14.25">
      <c r="A140" s="161" t="s">
        <v>18</v>
      </c>
      <c r="B140" s="161" t="s">
        <v>171</v>
      </c>
      <c r="L140" s="392"/>
      <c r="M140" s="392"/>
      <c r="N140" s="392"/>
      <c r="O140" s="410"/>
    </row>
    <row r="141" spans="1:15" ht="15" thickBot="1">
      <c r="A141" s="400"/>
      <c r="B141" s="402"/>
      <c r="C141" s="403"/>
      <c r="D141" s="400"/>
      <c r="E141" s="400"/>
      <c r="F141" s="400"/>
      <c r="G141" s="400"/>
      <c r="H141" s="400"/>
      <c r="I141" s="400"/>
      <c r="J141" s="400"/>
      <c r="K141" s="400"/>
      <c r="L141" s="401"/>
      <c r="M141" s="401"/>
      <c r="N141" s="404"/>
      <c r="O141" s="409"/>
    </row>
    <row r="142" spans="2:15" ht="14.25">
      <c r="B142" s="398"/>
      <c r="C142" s="397"/>
      <c r="L142" s="393"/>
      <c r="M142" s="393"/>
      <c r="N142" s="399"/>
      <c r="O142" s="409"/>
    </row>
    <row r="143" spans="1:15" ht="15.75">
      <c r="A143" s="107" t="s">
        <v>720</v>
      </c>
      <c r="L143" s="393"/>
      <c r="M143" s="393"/>
      <c r="O143" s="409"/>
    </row>
    <row r="144" spans="12:15" ht="14.25">
      <c r="L144" s="393"/>
      <c r="M144" s="393"/>
      <c r="O144" s="409"/>
    </row>
    <row r="145" spans="1:15" ht="15.75">
      <c r="A145" s="107" t="s">
        <v>658</v>
      </c>
      <c r="L145" s="391">
        <f>SUM(L146,L148,L150,L158,L152,L154,L156)</f>
        <v>1208</v>
      </c>
      <c r="M145" s="393"/>
      <c r="O145" s="409"/>
    </row>
    <row r="146" spans="1:15" s="161" customFormat="1" ht="14.25">
      <c r="A146" s="161" t="s">
        <v>14</v>
      </c>
      <c r="B146" s="161" t="s">
        <v>209</v>
      </c>
      <c r="L146" s="392"/>
      <c r="M146" s="392"/>
      <c r="N146" s="392"/>
      <c r="O146" s="410"/>
    </row>
    <row r="147" spans="12:15" ht="14.25">
      <c r="L147" s="393"/>
      <c r="M147" s="393"/>
      <c r="O147" s="409"/>
    </row>
    <row r="148" spans="1:15" s="161" customFormat="1" ht="14.25">
      <c r="A148" s="161" t="s">
        <v>15</v>
      </c>
      <c r="B148" s="161" t="s">
        <v>212</v>
      </c>
      <c r="L148" s="392"/>
      <c r="M148" s="392"/>
      <c r="N148" s="392"/>
      <c r="O148" s="410"/>
    </row>
    <row r="149" spans="12:15" ht="14.25">
      <c r="L149" s="393"/>
      <c r="M149" s="393"/>
      <c r="O149" s="409"/>
    </row>
    <row r="150" spans="1:15" s="161" customFormat="1" ht="14.25">
      <c r="A150" s="161" t="s">
        <v>16</v>
      </c>
      <c r="B150" s="161" t="s">
        <v>668</v>
      </c>
      <c r="L150" s="392"/>
      <c r="M150" s="392"/>
      <c r="N150" s="392"/>
      <c r="O150" s="410"/>
    </row>
    <row r="151" spans="12:15" ht="14.25">
      <c r="L151" s="393"/>
      <c r="M151" s="393"/>
      <c r="O151" s="409"/>
    </row>
    <row r="152" spans="1:15" s="161" customFormat="1" ht="14.25">
      <c r="A152" s="161" t="s">
        <v>17</v>
      </c>
      <c r="B152" s="161" t="s">
        <v>721</v>
      </c>
      <c r="L152" s="392"/>
      <c r="M152" s="392"/>
      <c r="N152" s="392"/>
      <c r="O152" s="410"/>
    </row>
    <row r="153" spans="12:15" ht="14.25">
      <c r="L153" s="393"/>
      <c r="M153" s="393"/>
      <c r="O153" s="409"/>
    </row>
    <row r="154" spans="1:15" s="161" customFormat="1" ht="14.25">
      <c r="A154" s="161" t="s">
        <v>18</v>
      </c>
      <c r="B154" s="161" t="s">
        <v>722</v>
      </c>
      <c r="L154" s="392"/>
      <c r="M154" s="392"/>
      <c r="N154" s="392"/>
      <c r="O154" s="410"/>
    </row>
    <row r="155" spans="12:15" ht="14.25">
      <c r="L155" s="393"/>
      <c r="M155" s="393"/>
      <c r="O155" s="409"/>
    </row>
    <row r="156" spans="1:15" s="161" customFormat="1" ht="14.25">
      <c r="A156" s="161" t="s">
        <v>19</v>
      </c>
      <c r="B156" s="161" t="s">
        <v>723</v>
      </c>
      <c r="L156" s="392"/>
      <c r="M156" s="392"/>
      <c r="N156" s="392"/>
      <c r="O156" s="410"/>
    </row>
    <row r="157" spans="12:15" ht="14.25">
      <c r="L157" s="393"/>
      <c r="M157" s="393"/>
      <c r="O157" s="409"/>
    </row>
    <row r="158" spans="1:15" s="161" customFormat="1" ht="14.25">
      <c r="A158" s="161" t="s">
        <v>20</v>
      </c>
      <c r="B158" s="161" t="s">
        <v>674</v>
      </c>
      <c r="L158" s="392">
        <f>SUM(L159:L159)</f>
        <v>1208</v>
      </c>
      <c r="M158" s="392"/>
      <c r="N158" s="392"/>
      <c r="O158" s="410"/>
    </row>
    <row r="159" spans="2:15" s="397" customFormat="1" ht="14.25">
      <c r="B159" s="398" t="s">
        <v>661</v>
      </c>
      <c r="C159" s="160" t="s">
        <v>715</v>
      </c>
      <c r="L159" s="399">
        <f>N161-L150-L148-L146-L152-L154-L156</f>
        <v>1208</v>
      </c>
      <c r="M159" s="399"/>
      <c r="N159" s="399"/>
      <c r="O159" s="411"/>
    </row>
    <row r="160" spans="12:15" ht="14.25">
      <c r="L160" s="393"/>
      <c r="M160" s="393"/>
      <c r="O160" s="409"/>
    </row>
    <row r="161" spans="1:15" ht="15.75">
      <c r="A161" s="107" t="s">
        <v>659</v>
      </c>
      <c r="B161" s="394"/>
      <c r="L161" s="393"/>
      <c r="M161" s="393"/>
      <c r="N161" s="391">
        <f>SUM(N162,N164,N166,N168)</f>
        <v>1208</v>
      </c>
      <c r="O161" s="409"/>
    </row>
    <row r="162" spans="1:15" s="161" customFormat="1" ht="14.25">
      <c r="A162" s="161" t="s">
        <v>14</v>
      </c>
      <c r="B162" s="161" t="s">
        <v>87</v>
      </c>
      <c r="L162" s="392"/>
      <c r="M162" s="392"/>
      <c r="N162" s="392"/>
      <c r="O162" s="410"/>
    </row>
    <row r="163" spans="3:15" ht="14.25">
      <c r="C163" s="394"/>
      <c r="L163" s="393"/>
      <c r="M163" s="393"/>
      <c r="O163" s="409"/>
    </row>
    <row r="164" spans="1:15" s="161" customFormat="1" ht="14.25">
      <c r="A164" s="161" t="s">
        <v>15</v>
      </c>
      <c r="B164" s="161" t="s">
        <v>679</v>
      </c>
      <c r="L164" s="392"/>
      <c r="M164" s="392"/>
      <c r="N164" s="392"/>
      <c r="O164" s="410"/>
    </row>
    <row r="165" spans="3:15" ht="14.25">
      <c r="C165" s="394"/>
      <c r="L165" s="393"/>
      <c r="M165" s="406"/>
      <c r="N165" s="406"/>
      <c r="O165" s="409"/>
    </row>
    <row r="166" spans="1:15" s="161" customFormat="1" ht="14.25">
      <c r="A166" s="161" t="s">
        <v>16</v>
      </c>
      <c r="B166" s="161" t="s">
        <v>189</v>
      </c>
      <c r="L166" s="392"/>
      <c r="M166" s="407"/>
      <c r="N166" s="407">
        <v>1208</v>
      </c>
      <c r="O166" s="410"/>
    </row>
    <row r="167" spans="3:15" ht="14.25">
      <c r="C167" s="394"/>
      <c r="L167" s="393"/>
      <c r="M167" s="393"/>
      <c r="O167" s="409"/>
    </row>
    <row r="168" spans="1:15" s="161" customFormat="1" ht="14.25">
      <c r="A168" s="161" t="s">
        <v>17</v>
      </c>
      <c r="B168" s="161" t="s">
        <v>718</v>
      </c>
      <c r="L168" s="392"/>
      <c r="M168" s="392"/>
      <c r="N168" s="392">
        <f>SUM(N169)</f>
        <v>0</v>
      </c>
      <c r="O168" s="410"/>
    </row>
    <row r="169" spans="2:15" ht="14.25">
      <c r="B169" s="394" t="s">
        <v>661</v>
      </c>
      <c r="C169" s="160" t="s">
        <v>724</v>
      </c>
      <c r="L169" s="393"/>
      <c r="M169" s="393"/>
      <c r="O169" s="409"/>
    </row>
    <row r="170" spans="1:15" ht="15" thickBot="1">
      <c r="A170" s="400"/>
      <c r="B170" s="402"/>
      <c r="C170" s="403"/>
      <c r="D170" s="400"/>
      <c r="E170" s="400"/>
      <c r="F170" s="400"/>
      <c r="G170" s="400"/>
      <c r="H170" s="400"/>
      <c r="I170" s="400"/>
      <c r="J170" s="400"/>
      <c r="K170" s="400"/>
      <c r="L170" s="401"/>
      <c r="M170" s="401"/>
      <c r="N170" s="404"/>
      <c r="O170" s="409"/>
    </row>
    <row r="171" spans="2:15" ht="14.25">
      <c r="B171" s="394"/>
      <c r="L171" s="393"/>
      <c r="M171" s="393"/>
      <c r="O171" s="409"/>
    </row>
    <row r="172" spans="1:15" ht="15.75">
      <c r="A172" s="107" t="s">
        <v>725</v>
      </c>
      <c r="L172" s="393"/>
      <c r="M172" s="393"/>
      <c r="O172" s="409"/>
    </row>
    <row r="173" spans="1:15" ht="15.75">
      <c r="A173" s="107"/>
      <c r="L173" s="393"/>
      <c r="M173" s="393"/>
      <c r="O173" s="409"/>
    </row>
    <row r="174" spans="1:15" ht="15.75">
      <c r="A174" s="107" t="s">
        <v>658</v>
      </c>
      <c r="L174" s="391">
        <f>SUM(L175,L177,L179,L183,L181)</f>
        <v>810</v>
      </c>
      <c r="M174" s="393"/>
      <c r="O174" s="409"/>
    </row>
    <row r="175" spans="1:15" s="161" customFormat="1" ht="14.25">
      <c r="A175" s="161" t="s">
        <v>14</v>
      </c>
      <c r="B175" s="161" t="s">
        <v>209</v>
      </c>
      <c r="L175" s="392"/>
      <c r="M175" s="392"/>
      <c r="N175" s="392"/>
      <c r="O175" s="410"/>
    </row>
    <row r="176" spans="12:15" ht="14.25">
      <c r="L176" s="393"/>
      <c r="M176" s="393"/>
      <c r="O176" s="409"/>
    </row>
    <row r="177" spans="1:15" s="161" customFormat="1" ht="14.25">
      <c r="A177" s="161" t="s">
        <v>15</v>
      </c>
      <c r="B177" s="161" t="s">
        <v>212</v>
      </c>
      <c r="L177" s="392"/>
      <c r="M177" s="392"/>
      <c r="N177" s="392"/>
      <c r="O177" s="410"/>
    </row>
    <row r="178" spans="12:15" ht="14.25">
      <c r="L178" s="393"/>
      <c r="M178" s="393"/>
      <c r="O178" s="409"/>
    </row>
    <row r="179" spans="1:15" s="161" customFormat="1" ht="14.25">
      <c r="A179" s="161" t="s">
        <v>16</v>
      </c>
      <c r="B179" s="161" t="s">
        <v>668</v>
      </c>
      <c r="L179" s="392"/>
      <c r="M179" s="392"/>
      <c r="N179" s="392"/>
      <c r="O179" s="410"/>
    </row>
    <row r="180" spans="12:15" ht="14.25">
      <c r="L180" s="393"/>
      <c r="M180" s="393"/>
      <c r="O180" s="409"/>
    </row>
    <row r="181" spans="1:15" s="161" customFormat="1" ht="14.25">
      <c r="A181" s="161" t="s">
        <v>17</v>
      </c>
      <c r="B181" s="161" t="s">
        <v>723</v>
      </c>
      <c r="L181" s="392"/>
      <c r="M181" s="392"/>
      <c r="N181" s="392"/>
      <c r="O181" s="410"/>
    </row>
    <row r="182" spans="12:15" ht="14.25">
      <c r="L182" s="393"/>
      <c r="M182" s="393"/>
      <c r="O182" s="409"/>
    </row>
    <row r="183" spans="1:15" s="161" customFormat="1" ht="14.25">
      <c r="A183" s="161" t="s">
        <v>18</v>
      </c>
      <c r="B183" s="161" t="s">
        <v>674</v>
      </c>
      <c r="L183" s="392">
        <f>SUM(L184:L184)</f>
        <v>810</v>
      </c>
      <c r="M183" s="392"/>
      <c r="N183" s="392"/>
      <c r="O183" s="410"/>
    </row>
    <row r="184" spans="2:15" s="397" customFormat="1" ht="14.25">
      <c r="B184" s="398" t="s">
        <v>661</v>
      </c>
      <c r="C184" s="160" t="s">
        <v>715</v>
      </c>
      <c r="L184" s="399">
        <f>N186-L179-L177-L175-L181</f>
        <v>810</v>
      </c>
      <c r="M184" s="399"/>
      <c r="N184" s="399"/>
      <c r="O184" s="411"/>
    </row>
    <row r="185" spans="12:15" ht="14.25">
      <c r="L185" s="393"/>
      <c r="M185" s="393"/>
      <c r="O185" s="409"/>
    </row>
    <row r="186" spans="1:15" ht="15.75">
      <c r="A186" s="107" t="s">
        <v>659</v>
      </c>
      <c r="B186" s="394"/>
      <c r="L186" s="393"/>
      <c r="M186" s="393"/>
      <c r="N186" s="391">
        <f>SUM(N187,N191,N193,N189)</f>
        <v>810</v>
      </c>
      <c r="O186" s="409"/>
    </row>
    <row r="187" spans="1:15" s="161" customFormat="1" ht="14.25">
      <c r="A187" s="161" t="s">
        <v>18</v>
      </c>
      <c r="B187" s="161" t="s">
        <v>87</v>
      </c>
      <c r="L187" s="392"/>
      <c r="M187" s="392"/>
      <c r="N187" s="392"/>
      <c r="O187" s="410"/>
    </row>
    <row r="188" spans="3:15" ht="14.25">
      <c r="C188" s="394"/>
      <c r="L188" s="393"/>
      <c r="M188" s="393"/>
      <c r="O188" s="409"/>
    </row>
    <row r="189" spans="1:15" s="161" customFormat="1" ht="14.25">
      <c r="A189" s="161" t="s">
        <v>19</v>
      </c>
      <c r="B189" s="161" t="s">
        <v>679</v>
      </c>
      <c r="L189" s="392"/>
      <c r="M189" s="392"/>
      <c r="N189" s="392"/>
      <c r="O189" s="410"/>
    </row>
    <row r="190" spans="3:15" ht="14.25">
      <c r="C190" s="394"/>
      <c r="L190" s="393"/>
      <c r="M190" s="393"/>
      <c r="O190" s="409"/>
    </row>
    <row r="191" spans="1:15" s="161" customFormat="1" ht="14.25">
      <c r="A191" s="161" t="s">
        <v>20</v>
      </c>
      <c r="B191" s="161" t="s">
        <v>189</v>
      </c>
      <c r="L191" s="392"/>
      <c r="M191" s="392"/>
      <c r="N191" s="392">
        <v>810</v>
      </c>
      <c r="O191" s="410"/>
    </row>
    <row r="192" spans="3:15" ht="14.25">
      <c r="C192" s="394"/>
      <c r="L192" s="393"/>
      <c r="M192" s="393"/>
      <c r="O192" s="409"/>
    </row>
    <row r="193" spans="1:15" s="161" customFormat="1" ht="14.25">
      <c r="A193" s="161" t="s">
        <v>21</v>
      </c>
      <c r="B193" s="161" t="s">
        <v>718</v>
      </c>
      <c r="L193" s="392"/>
      <c r="M193" s="392"/>
      <c r="N193" s="392">
        <f>SUM(N194)</f>
        <v>0</v>
      </c>
      <c r="O193" s="410"/>
    </row>
    <row r="194" spans="2:15" ht="14.25">
      <c r="B194" s="394" t="s">
        <v>661</v>
      </c>
      <c r="C194" s="160" t="s">
        <v>724</v>
      </c>
      <c r="L194" s="393"/>
      <c r="M194" s="393"/>
      <c r="O194" s="409"/>
    </row>
    <row r="195" spans="1:15" ht="15" thickBot="1">
      <c r="A195" s="400"/>
      <c r="B195" s="402"/>
      <c r="C195" s="403"/>
      <c r="D195" s="400"/>
      <c r="E195" s="400"/>
      <c r="F195" s="400"/>
      <c r="G195" s="400"/>
      <c r="H195" s="400"/>
      <c r="I195" s="400"/>
      <c r="J195" s="400"/>
      <c r="K195" s="400"/>
      <c r="L195" s="401"/>
      <c r="M195" s="401"/>
      <c r="N195" s="404"/>
      <c r="O195" s="409"/>
    </row>
    <row r="196" spans="2:15" ht="14.25">
      <c r="B196" s="394"/>
      <c r="L196" s="393"/>
      <c r="M196" s="393"/>
      <c r="O196" s="409"/>
    </row>
    <row r="197" spans="1:15" ht="15.75">
      <c r="A197" s="107" t="s">
        <v>598</v>
      </c>
      <c r="L197" s="393"/>
      <c r="M197" s="393"/>
      <c r="O197" s="409"/>
    </row>
    <row r="198" spans="12:15" ht="14.25">
      <c r="L198" s="393"/>
      <c r="M198" s="393"/>
      <c r="O198" s="409"/>
    </row>
    <row r="199" spans="1:15" ht="15.75">
      <c r="A199" s="107" t="s">
        <v>658</v>
      </c>
      <c r="L199" s="391">
        <f>SUM(L200,L202,L204)</f>
        <v>510</v>
      </c>
      <c r="M199" s="393"/>
      <c r="O199" s="409"/>
    </row>
    <row r="200" spans="1:15" s="161" customFormat="1" ht="14.25">
      <c r="A200" s="161" t="s">
        <v>14</v>
      </c>
      <c r="B200" s="161" t="s">
        <v>726</v>
      </c>
      <c r="L200" s="392"/>
      <c r="M200" s="392"/>
      <c r="N200" s="392"/>
      <c r="O200" s="410"/>
    </row>
    <row r="201" spans="12:15" ht="14.25">
      <c r="L201" s="393"/>
      <c r="M201" s="393"/>
      <c r="O201" s="409"/>
    </row>
    <row r="202" spans="1:15" s="161" customFormat="1" ht="14.25">
      <c r="A202" s="161" t="s">
        <v>15</v>
      </c>
      <c r="B202" s="161" t="s">
        <v>668</v>
      </c>
      <c r="L202" s="392"/>
      <c r="M202" s="392"/>
      <c r="N202" s="392"/>
      <c r="O202" s="410"/>
    </row>
    <row r="203" spans="12:15" ht="14.25">
      <c r="L203" s="393"/>
      <c r="M203" s="393"/>
      <c r="O203" s="409"/>
    </row>
    <row r="204" spans="1:15" s="161" customFormat="1" ht="14.25">
      <c r="A204" s="161" t="s">
        <v>16</v>
      </c>
      <c r="B204" s="161" t="s">
        <v>674</v>
      </c>
      <c r="L204" s="392">
        <f>SUM(L205:L205)</f>
        <v>510</v>
      </c>
      <c r="M204" s="392"/>
      <c r="N204" s="392"/>
      <c r="O204" s="410"/>
    </row>
    <row r="205" spans="2:15" s="397" customFormat="1" ht="14.25">
      <c r="B205" s="398" t="s">
        <v>661</v>
      </c>
      <c r="C205" s="160" t="s">
        <v>715</v>
      </c>
      <c r="L205" s="399">
        <f>N207-L202-L200</f>
        <v>510</v>
      </c>
      <c r="M205" s="399"/>
      <c r="N205" s="399"/>
      <c r="O205" s="411"/>
    </row>
    <row r="206" spans="12:15" ht="14.25">
      <c r="L206" s="393"/>
      <c r="M206" s="393"/>
      <c r="O206" s="409"/>
    </row>
    <row r="207" spans="1:15" ht="15.75">
      <c r="A207" s="107" t="s">
        <v>659</v>
      </c>
      <c r="B207" s="394"/>
      <c r="L207" s="393"/>
      <c r="M207" s="393"/>
      <c r="N207" s="391">
        <f>SUM(N208,N210,N212)</f>
        <v>510</v>
      </c>
      <c r="O207" s="409"/>
    </row>
    <row r="208" spans="1:15" s="161" customFormat="1" ht="14.25">
      <c r="A208" s="161" t="s">
        <v>14</v>
      </c>
      <c r="B208" s="161" t="s">
        <v>87</v>
      </c>
      <c r="L208" s="392"/>
      <c r="M208" s="392"/>
      <c r="N208" s="392"/>
      <c r="O208" s="410"/>
    </row>
    <row r="209" spans="2:15" ht="14.25">
      <c r="B209" s="398"/>
      <c r="C209" s="397"/>
      <c r="L209" s="393"/>
      <c r="M209" s="393"/>
      <c r="N209" s="399"/>
      <c r="O209" s="409"/>
    </row>
    <row r="210" spans="1:15" s="161" customFormat="1" ht="14.25">
      <c r="A210" s="161" t="s">
        <v>15</v>
      </c>
      <c r="B210" s="161" t="s">
        <v>189</v>
      </c>
      <c r="L210" s="392"/>
      <c r="M210" s="392"/>
      <c r="N210" s="392">
        <v>510</v>
      </c>
      <c r="O210" s="410"/>
    </row>
    <row r="211" spans="3:15" ht="14.25">
      <c r="C211" s="394"/>
      <c r="L211" s="393"/>
      <c r="M211" s="393"/>
      <c r="O211" s="409"/>
    </row>
    <row r="212" spans="1:15" s="161" customFormat="1" ht="14.25">
      <c r="A212" s="161" t="s">
        <v>16</v>
      </c>
      <c r="B212" s="161" t="s">
        <v>718</v>
      </c>
      <c r="L212" s="392"/>
      <c r="M212" s="392"/>
      <c r="N212" s="392">
        <f>SUM(N213)</f>
        <v>0</v>
      </c>
      <c r="O212" s="410"/>
    </row>
    <row r="213" spans="2:15" ht="14.25">
      <c r="B213" s="394" t="s">
        <v>661</v>
      </c>
      <c r="C213" s="160" t="s">
        <v>724</v>
      </c>
      <c r="L213" s="393"/>
      <c r="M213" s="393"/>
      <c r="O213" s="409"/>
    </row>
    <row r="214" spans="1:15" ht="15" thickBot="1">
      <c r="A214" s="400"/>
      <c r="B214" s="402"/>
      <c r="C214" s="403"/>
      <c r="D214" s="400"/>
      <c r="E214" s="400"/>
      <c r="F214" s="400"/>
      <c r="G214" s="400"/>
      <c r="H214" s="400"/>
      <c r="I214" s="400"/>
      <c r="J214" s="400"/>
      <c r="K214" s="400"/>
      <c r="L214" s="401"/>
      <c r="M214" s="401"/>
      <c r="N214" s="404"/>
      <c r="O214" s="409"/>
    </row>
    <row r="215" spans="2:15" ht="14.25">
      <c r="B215" s="394"/>
      <c r="L215" s="393"/>
      <c r="M215" s="393"/>
      <c r="O215" s="409"/>
    </row>
    <row r="216" spans="1:15" ht="15.75">
      <c r="A216" s="107" t="s">
        <v>79</v>
      </c>
      <c r="L216" s="393"/>
      <c r="M216" s="393"/>
      <c r="O216" s="409"/>
    </row>
    <row r="217" spans="12:15" ht="14.25">
      <c r="L217" s="393"/>
      <c r="M217" s="393"/>
      <c r="O217" s="409"/>
    </row>
    <row r="218" spans="1:15" ht="15.75">
      <c r="A218" s="107" t="s">
        <v>658</v>
      </c>
      <c r="L218" s="391">
        <f>SUM(L219)</f>
        <v>870</v>
      </c>
      <c r="M218" s="393"/>
      <c r="O218" s="409"/>
    </row>
    <row r="219" spans="1:15" s="161" customFormat="1" ht="14.25">
      <c r="A219" s="161" t="s">
        <v>14</v>
      </c>
      <c r="B219" s="161" t="s">
        <v>674</v>
      </c>
      <c r="L219" s="392">
        <f>SUM(L220:L220)</f>
        <v>870</v>
      </c>
      <c r="M219" s="392"/>
      <c r="N219" s="392"/>
      <c r="O219" s="410"/>
    </row>
    <row r="220" spans="2:15" s="397" customFormat="1" ht="14.25">
      <c r="B220" s="398" t="s">
        <v>661</v>
      </c>
      <c r="C220" s="160" t="s">
        <v>715</v>
      </c>
      <c r="L220" s="399">
        <f>N222</f>
        <v>870</v>
      </c>
      <c r="M220" s="399"/>
      <c r="N220" s="399"/>
      <c r="O220" s="411"/>
    </row>
    <row r="221" spans="12:15" ht="14.25">
      <c r="L221" s="393"/>
      <c r="M221" s="393"/>
      <c r="O221" s="409"/>
    </row>
    <row r="222" spans="1:15" ht="15.75">
      <c r="A222" s="107" t="s">
        <v>659</v>
      </c>
      <c r="B222" s="394"/>
      <c r="L222" s="393"/>
      <c r="M222" s="393"/>
      <c r="N222" s="391">
        <f>SUM(N223,N227,N229,N225)</f>
        <v>870</v>
      </c>
      <c r="O222" s="409"/>
    </row>
    <row r="223" spans="1:15" s="161" customFormat="1" ht="14.25">
      <c r="A223" s="161" t="s">
        <v>14</v>
      </c>
      <c r="B223" s="161" t="s">
        <v>87</v>
      </c>
      <c r="L223" s="392"/>
      <c r="M223" s="392"/>
      <c r="N223" s="392"/>
      <c r="O223" s="410"/>
    </row>
    <row r="224" spans="3:15" ht="14.25">
      <c r="C224" s="394"/>
      <c r="L224" s="393"/>
      <c r="M224" s="393"/>
      <c r="O224" s="409"/>
    </row>
    <row r="225" spans="1:15" s="161" customFormat="1" ht="14.25">
      <c r="A225" s="161" t="s">
        <v>15</v>
      </c>
      <c r="B225" s="161" t="s">
        <v>679</v>
      </c>
      <c r="L225" s="392"/>
      <c r="M225" s="392"/>
      <c r="N225" s="392"/>
      <c r="O225" s="410"/>
    </row>
    <row r="226" spans="3:15" ht="14.25">
      <c r="C226" s="394"/>
      <c r="L226" s="393"/>
      <c r="M226" s="393"/>
      <c r="O226" s="409"/>
    </row>
    <row r="227" spans="1:15" s="161" customFormat="1" ht="14.25">
      <c r="A227" s="161" t="s">
        <v>16</v>
      </c>
      <c r="B227" s="161" t="s">
        <v>189</v>
      </c>
      <c r="L227" s="392"/>
      <c r="M227" s="392"/>
      <c r="N227" s="392">
        <v>870</v>
      </c>
      <c r="O227" s="410"/>
    </row>
    <row r="228" spans="3:15" ht="14.25">
      <c r="C228" s="394"/>
      <c r="L228" s="393"/>
      <c r="M228" s="393"/>
      <c r="O228" s="409"/>
    </row>
    <row r="229" spans="1:15" s="161" customFormat="1" ht="14.25">
      <c r="A229" s="161" t="s">
        <v>17</v>
      </c>
      <c r="B229" s="161" t="s">
        <v>718</v>
      </c>
      <c r="L229" s="392"/>
      <c r="M229" s="392"/>
      <c r="N229" s="392">
        <f>SUM(N230)</f>
        <v>0</v>
      </c>
      <c r="O229" s="410"/>
    </row>
    <row r="230" spans="2:15" ht="14.25">
      <c r="B230" s="394" t="s">
        <v>661</v>
      </c>
      <c r="C230" s="160" t="s">
        <v>724</v>
      </c>
      <c r="L230" s="393"/>
      <c r="M230" s="393"/>
      <c r="O230" s="409"/>
    </row>
    <row r="231" spans="1:15" ht="15" thickBot="1">
      <c r="A231" s="400"/>
      <c r="B231" s="402"/>
      <c r="C231" s="403"/>
      <c r="D231" s="400"/>
      <c r="E231" s="400"/>
      <c r="F231" s="400"/>
      <c r="G231" s="400"/>
      <c r="H231" s="400"/>
      <c r="I231" s="400"/>
      <c r="J231" s="400"/>
      <c r="K231" s="400"/>
      <c r="L231" s="401"/>
      <c r="M231" s="401"/>
      <c r="N231" s="404"/>
      <c r="O231" s="409"/>
    </row>
    <row r="232" spans="2:15" s="397" customFormat="1" ht="14.25">
      <c r="B232" s="398"/>
      <c r="L232" s="399"/>
      <c r="M232" s="399"/>
      <c r="N232" s="399"/>
      <c r="O232" s="411"/>
    </row>
    <row r="233" spans="1:15" ht="15.75">
      <c r="A233" s="107" t="s">
        <v>727</v>
      </c>
      <c r="B233" s="107"/>
      <c r="C233" s="107"/>
      <c r="D233" s="107"/>
      <c r="E233" s="107"/>
      <c r="F233" s="107"/>
      <c r="G233" s="107"/>
      <c r="H233" s="107"/>
      <c r="I233" s="107"/>
      <c r="J233" s="107"/>
      <c r="K233" s="107"/>
      <c r="L233" s="391">
        <f>SUM(L202,L200,L179,L177,L175,L150,L148,L146,L127,L11,L181,L156,L154,L152,L130)</f>
        <v>0</v>
      </c>
      <c r="M233" s="107"/>
      <c r="N233" s="391">
        <f>SUM(N222,N207,N186,N161,N133,N110,N39)-N95</f>
        <v>0</v>
      </c>
      <c r="O233" s="409"/>
    </row>
    <row r="234" spans="1:15" ht="15.75">
      <c r="A234" s="107"/>
      <c r="B234" s="107"/>
      <c r="C234" s="107"/>
      <c r="D234" s="107"/>
      <c r="E234" s="107"/>
      <c r="F234" s="107"/>
      <c r="G234" s="107"/>
      <c r="H234" s="107"/>
      <c r="I234" s="107"/>
      <c r="J234" s="107"/>
      <c r="K234" s="107"/>
      <c r="L234" s="107"/>
      <c r="M234" s="107"/>
      <c r="N234" s="391"/>
      <c r="O234" s="409"/>
    </row>
    <row r="235" spans="1:15" ht="15.75">
      <c r="A235" s="107" t="s">
        <v>728</v>
      </c>
      <c r="B235" s="107"/>
      <c r="C235" s="107"/>
      <c r="D235" s="107"/>
      <c r="E235" s="107"/>
      <c r="F235" s="107"/>
      <c r="G235" s="107"/>
      <c r="H235" s="107"/>
      <c r="I235" s="107"/>
      <c r="J235" s="107"/>
      <c r="K235" s="107"/>
      <c r="L235" s="391">
        <f>7957750+L233</f>
        <v>7957750</v>
      </c>
      <c r="M235" s="107"/>
      <c r="N235" s="391">
        <f>7957750+N233</f>
        <v>7957750</v>
      </c>
      <c r="O235" s="409"/>
    </row>
    <row r="236" ht="14.25">
      <c r="O236" s="409"/>
    </row>
    <row r="237" spans="1:14" ht="71.25" customHeight="1">
      <c r="A237" s="445" t="s">
        <v>729</v>
      </c>
      <c r="B237" s="445"/>
      <c r="C237" s="445"/>
      <c r="D237" s="445"/>
      <c r="E237" s="445"/>
      <c r="F237" s="445"/>
      <c r="G237" s="445"/>
      <c r="H237" s="445"/>
      <c r="I237" s="445"/>
      <c r="J237" s="445"/>
      <c r="K237" s="445"/>
      <c r="L237" s="445"/>
      <c r="M237" s="445"/>
      <c r="N237" s="445"/>
    </row>
    <row r="238" spans="1:14" ht="65.25" customHeight="1">
      <c r="A238" s="445"/>
      <c r="B238" s="445"/>
      <c r="C238" s="445"/>
      <c r="D238" s="445"/>
      <c r="E238" s="445"/>
      <c r="F238" s="445"/>
      <c r="G238" s="445"/>
      <c r="H238" s="445"/>
      <c r="I238" s="445"/>
      <c r="J238" s="445"/>
      <c r="K238" s="445"/>
      <c r="L238" s="445"/>
      <c r="M238" s="445"/>
      <c r="N238" s="445"/>
    </row>
    <row r="239" ht="15">
      <c r="A239" s="405"/>
    </row>
  </sheetData>
  <sheetProtection/>
  <mergeCells count="5">
    <mergeCell ref="A1:N1"/>
    <mergeCell ref="A2:N2"/>
    <mergeCell ref="A4:N4"/>
    <mergeCell ref="A237:N237"/>
    <mergeCell ref="A238:N23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35"/>
  <sheetViews>
    <sheetView view="pageBreakPreview" zoomScaleSheetLayoutView="100" zoomScalePageLayoutView="0" workbookViewId="0" topLeftCell="A25">
      <selection activeCell="B11" sqref="B11:C12"/>
    </sheetView>
  </sheetViews>
  <sheetFormatPr defaultColWidth="9.140625" defaultRowHeight="15"/>
  <cols>
    <col min="1" max="1" width="40.7109375" style="0" customWidth="1"/>
    <col min="2" max="2" width="35.7109375" style="0" customWidth="1"/>
    <col min="3" max="3" width="5.7109375" style="0" customWidth="1"/>
  </cols>
  <sheetData>
    <row r="1" ht="15">
      <c r="A1" s="405"/>
    </row>
    <row r="3" spans="1:3" ht="15">
      <c r="A3" s="446" t="s">
        <v>774</v>
      </c>
      <c r="B3" s="446"/>
      <c r="C3" s="446"/>
    </row>
    <row r="4" ht="15">
      <c r="A4" s="405"/>
    </row>
    <row r="5" spans="1:3" ht="31.5" customHeight="1">
      <c r="A5" s="447" t="s">
        <v>775</v>
      </c>
      <c r="B5" s="447"/>
      <c r="C5" s="447"/>
    </row>
    <row r="6" ht="15">
      <c r="A6" s="405"/>
    </row>
    <row r="7" spans="1:3" ht="15">
      <c r="A7" s="448" t="s">
        <v>773</v>
      </c>
      <c r="B7" s="449" t="s">
        <v>760</v>
      </c>
      <c r="C7" s="450"/>
    </row>
    <row r="8" spans="1:3" ht="15">
      <c r="A8" s="448"/>
      <c r="B8" s="451"/>
      <c r="C8" s="452"/>
    </row>
    <row r="9" spans="1:3" ht="15">
      <c r="A9" s="448" t="s">
        <v>772</v>
      </c>
      <c r="B9" s="449" t="s">
        <v>760</v>
      </c>
      <c r="C9" s="450"/>
    </row>
    <row r="10" spans="1:3" ht="15">
      <c r="A10" s="448"/>
      <c r="B10" s="451"/>
      <c r="C10" s="452"/>
    </row>
    <row r="11" spans="1:3" ht="15">
      <c r="A11" s="448" t="s">
        <v>771</v>
      </c>
      <c r="B11" s="449"/>
      <c r="C11" s="450"/>
    </row>
    <row r="12" spans="1:3" ht="15">
      <c r="A12" s="448"/>
      <c r="B12" s="451"/>
      <c r="C12" s="452"/>
    </row>
    <row r="13" spans="1:3" ht="24.75" customHeight="1">
      <c r="A13" s="453" t="s">
        <v>770</v>
      </c>
      <c r="B13" s="454" t="s">
        <v>768</v>
      </c>
      <c r="C13" s="455"/>
    </row>
    <row r="14" spans="1:3" ht="24.75" customHeight="1">
      <c r="A14" s="453"/>
      <c r="B14" s="456"/>
      <c r="C14" s="457"/>
    </row>
    <row r="15" spans="1:3" ht="24.75" customHeight="1">
      <c r="A15" s="453" t="s">
        <v>769</v>
      </c>
      <c r="B15" s="454" t="s">
        <v>768</v>
      </c>
      <c r="C15" s="455"/>
    </row>
    <row r="16" spans="1:3" ht="24.75" customHeight="1">
      <c r="A16" s="453"/>
      <c r="B16" s="456"/>
      <c r="C16" s="457"/>
    </row>
    <row r="17" spans="1:3" ht="24.75" customHeight="1">
      <c r="A17" s="453" t="s">
        <v>767</v>
      </c>
      <c r="B17" s="454" t="s">
        <v>768</v>
      </c>
      <c r="C17" s="455"/>
    </row>
    <row r="18" spans="1:3" ht="24.75" customHeight="1">
      <c r="A18" s="453"/>
      <c r="B18" s="456"/>
      <c r="C18" s="457"/>
    </row>
    <row r="19" spans="1:3" ht="30" customHeight="1">
      <c r="A19" s="453" t="s">
        <v>766</v>
      </c>
      <c r="B19" s="454" t="s">
        <v>768</v>
      </c>
      <c r="C19" s="455"/>
    </row>
    <row r="20" spans="1:3" ht="30" customHeight="1">
      <c r="A20" s="453"/>
      <c r="B20" s="456"/>
      <c r="C20" s="457"/>
    </row>
    <row r="21" spans="1:3" ht="15">
      <c r="A21" s="453" t="s">
        <v>765</v>
      </c>
      <c r="B21" s="454" t="s">
        <v>768</v>
      </c>
      <c r="C21" s="455"/>
    </row>
    <row r="22" spans="1:3" ht="15">
      <c r="A22" s="453"/>
      <c r="B22" s="456"/>
      <c r="C22" s="457"/>
    </row>
    <row r="23" spans="1:3" ht="24.75" customHeight="1">
      <c r="A23" s="453" t="s">
        <v>764</v>
      </c>
      <c r="B23" s="454" t="s">
        <v>768</v>
      </c>
      <c r="C23" s="455"/>
    </row>
    <row r="24" spans="1:3" ht="24.75" customHeight="1">
      <c r="A24" s="453"/>
      <c r="B24" s="456"/>
      <c r="C24" s="457"/>
    </row>
    <row r="25" spans="1:3" ht="15">
      <c r="A25" s="448" t="s">
        <v>763</v>
      </c>
      <c r="B25" s="449" t="s">
        <v>760</v>
      </c>
      <c r="C25" s="450"/>
    </row>
    <row r="26" spans="1:3" ht="15">
      <c r="A26" s="448"/>
      <c r="B26" s="451"/>
      <c r="C26" s="452"/>
    </row>
    <row r="27" spans="1:3" ht="15">
      <c r="A27" s="448" t="s">
        <v>762</v>
      </c>
      <c r="B27" s="449" t="s">
        <v>760</v>
      </c>
      <c r="C27" s="450"/>
    </row>
    <row r="28" spans="1:3" ht="15">
      <c r="A28" s="448"/>
      <c r="B28" s="451"/>
      <c r="C28" s="452"/>
    </row>
    <row r="29" spans="1:3" ht="15">
      <c r="A29" s="448" t="s">
        <v>761</v>
      </c>
      <c r="B29" s="449" t="s">
        <v>760</v>
      </c>
      <c r="C29" s="450"/>
    </row>
    <row r="30" spans="1:3" ht="15">
      <c r="A30" s="448"/>
      <c r="B30" s="451"/>
      <c r="C30" s="452"/>
    </row>
    <row r="31" spans="1:3" ht="64.5" customHeight="1">
      <c r="A31" s="448" t="s">
        <v>759</v>
      </c>
      <c r="B31" s="458" t="s">
        <v>743</v>
      </c>
      <c r="C31" s="459"/>
    </row>
    <row r="32" spans="1:3" ht="64.5" customHeight="1">
      <c r="A32" s="448"/>
      <c r="B32" s="460"/>
      <c r="C32" s="461"/>
    </row>
    <row r="33" spans="1:3" ht="23.25" customHeight="1">
      <c r="A33" s="448" t="s">
        <v>758</v>
      </c>
      <c r="B33" s="462" t="s">
        <v>757</v>
      </c>
      <c r="C33" s="462"/>
    </row>
    <row r="34" spans="1:3" ht="23.25" customHeight="1">
      <c r="A34" s="448"/>
      <c r="B34" s="462"/>
      <c r="C34" s="462"/>
    </row>
    <row r="35" ht="15">
      <c r="A35" s="440"/>
    </row>
  </sheetData>
  <sheetProtection/>
  <mergeCells count="30">
    <mergeCell ref="A29:A30"/>
    <mergeCell ref="B29:C30"/>
    <mergeCell ref="A31:A32"/>
    <mergeCell ref="B31:C32"/>
    <mergeCell ref="A33:A34"/>
    <mergeCell ref="B33:C34"/>
    <mergeCell ref="A23:A24"/>
    <mergeCell ref="B23:C24"/>
    <mergeCell ref="A25:A26"/>
    <mergeCell ref="B25:C26"/>
    <mergeCell ref="A27:A28"/>
    <mergeCell ref="B27:C28"/>
    <mergeCell ref="A17:A18"/>
    <mergeCell ref="B17:C18"/>
    <mergeCell ref="A19:A20"/>
    <mergeCell ref="B19:C20"/>
    <mergeCell ref="A21:A22"/>
    <mergeCell ref="B21:C22"/>
    <mergeCell ref="A11:A12"/>
    <mergeCell ref="B11:C12"/>
    <mergeCell ref="A13:A14"/>
    <mergeCell ref="B13:C14"/>
    <mergeCell ref="A15:A16"/>
    <mergeCell ref="B15:C16"/>
    <mergeCell ref="A3:C3"/>
    <mergeCell ref="A5:C5"/>
    <mergeCell ref="A7:A8"/>
    <mergeCell ref="B7:C8"/>
    <mergeCell ref="A9:A10"/>
    <mergeCell ref="B9:C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128"/>
  <sheetViews>
    <sheetView view="pageBreakPreview" zoomScaleSheetLayoutView="100" zoomScalePageLayoutView="0" workbookViewId="0" topLeftCell="A1">
      <selection activeCell="B6" sqref="B6:H6"/>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746</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8" t="s">
        <v>613</v>
      </c>
      <c r="C5" s="489"/>
      <c r="D5" s="489"/>
      <c r="E5" s="489"/>
      <c r="F5" s="489"/>
      <c r="G5" s="489"/>
      <c r="H5" s="489"/>
      <c r="I5" s="489"/>
      <c r="J5" s="489"/>
      <c r="K5" s="489"/>
      <c r="L5" s="489"/>
      <c r="M5" s="146"/>
      <c r="N5" s="146"/>
      <c r="O5" s="146"/>
      <c r="P5" s="146"/>
    </row>
    <row r="6" spans="1:12" ht="124.5" customHeight="1" thickBot="1">
      <c r="A6" s="162" t="s">
        <v>15</v>
      </c>
      <c r="B6" s="476" t="s">
        <v>89</v>
      </c>
      <c r="C6" s="477"/>
      <c r="D6" s="477"/>
      <c r="E6" s="477"/>
      <c r="F6" s="477"/>
      <c r="G6" s="477"/>
      <c r="H6" s="478"/>
      <c r="I6" s="39" t="s">
        <v>275</v>
      </c>
      <c r="J6" s="39" t="s">
        <v>276</v>
      </c>
      <c r="K6" s="39" t="s">
        <v>537</v>
      </c>
      <c r="L6" s="64" t="s">
        <v>487</v>
      </c>
    </row>
    <row r="7" spans="1:12" s="87" customFormat="1" ht="15" customHeight="1" thickBot="1">
      <c r="A7" s="162" t="s">
        <v>16</v>
      </c>
      <c r="B7" s="83" t="s">
        <v>81</v>
      </c>
      <c r="C7" s="84" t="s">
        <v>353</v>
      </c>
      <c r="D7" s="85"/>
      <c r="E7" s="85"/>
      <c r="F7" s="85"/>
      <c r="G7" s="85"/>
      <c r="H7" s="138"/>
      <c r="I7" s="86">
        <f>'2. melléklet'!L7</f>
        <v>3545519</v>
      </c>
      <c r="J7" s="86">
        <f>'3. melléklet'!L7</f>
        <v>103842</v>
      </c>
      <c r="K7" s="132">
        <f>'4. melléklet'!L7+'5. melléklet'!L7+'6. melléklet'!L7+'7. melléklet'!L7+'8. melléklet'!L7</f>
        <v>196977</v>
      </c>
      <c r="L7" s="132">
        <f>SUM(I7:K7)</f>
        <v>3846338</v>
      </c>
    </row>
    <row r="8" spans="1:12" s="87" customFormat="1" ht="15" customHeight="1" thickBot="1">
      <c r="A8" s="162" t="s">
        <v>17</v>
      </c>
      <c r="B8" s="88"/>
      <c r="C8" s="89" t="s">
        <v>354</v>
      </c>
      <c r="D8" s="93" t="s">
        <v>182</v>
      </c>
      <c r="E8" s="94"/>
      <c r="F8" s="94"/>
      <c r="G8" s="94"/>
      <c r="H8" s="139"/>
      <c r="I8" s="133">
        <f>'2. melléklet'!L8</f>
        <v>1600786</v>
      </c>
      <c r="J8" s="133">
        <f>'3. melléklet'!L8</f>
        <v>100371</v>
      </c>
      <c r="K8" s="133">
        <f>'4. melléklet'!L8+'5. melléklet'!L8+'6. melléklet'!L8+'7. melléklet'!L8+'8. melléklet'!L8</f>
        <v>0</v>
      </c>
      <c r="L8" s="133">
        <f aca="true" t="shared" si="0" ref="L8:L71">SUM(I8:K8)</f>
        <v>1701157</v>
      </c>
    </row>
    <row r="9" spans="1:12" s="68" customFormat="1" ht="15" customHeight="1" thickBot="1">
      <c r="A9" s="162" t="s">
        <v>18</v>
      </c>
      <c r="B9" s="67"/>
      <c r="C9" s="69"/>
      <c r="D9" s="293" t="s">
        <v>355</v>
      </c>
      <c r="E9" s="490" t="s">
        <v>200</v>
      </c>
      <c r="F9" s="490"/>
      <c r="G9" s="490"/>
      <c r="H9" s="491"/>
      <c r="I9" s="134">
        <f>'2. melléklet'!L9</f>
        <v>1413507</v>
      </c>
      <c r="J9" s="134">
        <f>'3. melléklet'!L9</f>
        <v>0</v>
      </c>
      <c r="K9" s="134">
        <f>'4. melléklet'!L9+'5. melléklet'!L9+'6. melléklet'!L9+'7. melléklet'!L9+'8. melléklet'!L9</f>
        <v>0</v>
      </c>
      <c r="L9" s="366">
        <f t="shared" si="0"/>
        <v>1413507</v>
      </c>
    </row>
    <row r="10" spans="1:12" s="68" customFormat="1" ht="15" customHeight="1" thickBot="1">
      <c r="A10" s="162" t="s">
        <v>19</v>
      </c>
      <c r="B10" s="67"/>
      <c r="C10" s="69"/>
      <c r="D10" s="294" t="s">
        <v>356</v>
      </c>
      <c r="E10" s="158" t="s">
        <v>231</v>
      </c>
      <c r="F10" s="157"/>
      <c r="G10" s="157"/>
      <c r="H10" s="159"/>
      <c r="I10" s="134">
        <f>'2. melléklet'!L10</f>
        <v>0</v>
      </c>
      <c r="J10" s="134">
        <f>'3. melléklet'!L10</f>
        <v>0</v>
      </c>
      <c r="K10" s="134">
        <f>'4. melléklet'!L10+'5. melléklet'!L10+'6. melléklet'!L10+'7. melléklet'!L10+'8. melléklet'!L10</f>
        <v>0</v>
      </c>
      <c r="L10" s="366">
        <f t="shared" si="0"/>
        <v>0</v>
      </c>
    </row>
    <row r="11" spans="1:12" s="68" customFormat="1" ht="15" customHeight="1" thickBot="1">
      <c r="A11" s="162" t="s">
        <v>20</v>
      </c>
      <c r="B11" s="67"/>
      <c r="C11" s="69"/>
      <c r="D11" s="294" t="s">
        <v>357</v>
      </c>
      <c r="E11" s="158" t="s">
        <v>361</v>
      </c>
      <c r="F11" s="157"/>
      <c r="G11" s="157"/>
      <c r="H11" s="159"/>
      <c r="I11" s="134">
        <f>'2. melléklet'!L11</f>
        <v>0</v>
      </c>
      <c r="J11" s="134">
        <f>'3. melléklet'!L11</f>
        <v>0</v>
      </c>
      <c r="K11" s="134">
        <f>'4. melléklet'!L11+'5. melléklet'!L11+'6. melléklet'!L11+'7. melléklet'!L11+'8. melléklet'!L11</f>
        <v>0</v>
      </c>
      <c r="L11" s="366">
        <f t="shared" si="0"/>
        <v>0</v>
      </c>
    </row>
    <row r="12" spans="1:12" s="68" customFormat="1" ht="15" customHeight="1" thickBot="1">
      <c r="A12" s="162" t="s">
        <v>21</v>
      </c>
      <c r="B12" s="67"/>
      <c r="C12" s="69"/>
      <c r="D12" s="294" t="s">
        <v>359</v>
      </c>
      <c r="E12" s="158" t="s">
        <v>362</v>
      </c>
      <c r="F12" s="157"/>
      <c r="G12" s="157"/>
      <c r="H12" s="159"/>
      <c r="I12" s="134">
        <f>'2. melléklet'!L12</f>
        <v>0</v>
      </c>
      <c r="J12" s="134">
        <f>'3. melléklet'!L12</f>
        <v>0</v>
      </c>
      <c r="K12" s="134">
        <f>'4. melléklet'!L12+'5. melléklet'!L12+'6. melléklet'!L12+'7. melléklet'!L12+'8. melléklet'!L12</f>
        <v>0</v>
      </c>
      <c r="L12" s="366">
        <f t="shared" si="0"/>
        <v>0</v>
      </c>
    </row>
    <row r="13" spans="1:12" s="68" customFormat="1" ht="15" customHeight="1" thickBot="1">
      <c r="A13" s="162" t="s">
        <v>22</v>
      </c>
      <c r="B13" s="67"/>
      <c r="C13" s="69"/>
      <c r="D13" s="294" t="s">
        <v>360</v>
      </c>
      <c r="E13" s="158" t="s">
        <v>363</v>
      </c>
      <c r="F13" s="157"/>
      <c r="G13" s="157"/>
      <c r="H13" s="159"/>
      <c r="I13" s="134">
        <f>'2. melléklet'!L13</f>
        <v>0</v>
      </c>
      <c r="J13" s="134">
        <f>'3. melléklet'!L13</f>
        <v>0</v>
      </c>
      <c r="K13" s="134">
        <f>'4. melléklet'!L13+'5. melléklet'!L13+'6. melléklet'!L13+'7. melléklet'!L13+'8. melléklet'!L13</f>
        <v>0</v>
      </c>
      <c r="L13" s="366">
        <f t="shared" si="0"/>
        <v>0</v>
      </c>
    </row>
    <row r="14" spans="1:12" s="68" customFormat="1" ht="15" customHeight="1" thickBot="1">
      <c r="A14" s="162" t="s">
        <v>23</v>
      </c>
      <c r="B14" s="67"/>
      <c r="C14" s="69"/>
      <c r="D14" s="293" t="s">
        <v>358</v>
      </c>
      <c r="E14" s="66" t="s">
        <v>201</v>
      </c>
      <c r="F14" s="70"/>
      <c r="G14" s="70"/>
      <c r="H14" s="140"/>
      <c r="I14" s="134">
        <f>'2. melléklet'!L14</f>
        <v>187279</v>
      </c>
      <c r="J14" s="134">
        <f>'3. melléklet'!L14</f>
        <v>100371</v>
      </c>
      <c r="K14" s="134">
        <f>'4. melléklet'!L14+'5. melléklet'!L14+'6. melléklet'!L14+'7. melléklet'!L14+'8. melléklet'!L14</f>
        <v>0</v>
      </c>
      <c r="L14" s="366">
        <f t="shared" si="0"/>
        <v>287650</v>
      </c>
    </row>
    <row r="15" spans="1:12" s="87" customFormat="1" ht="15" customHeight="1" thickBot="1">
      <c r="A15" s="162" t="s">
        <v>24</v>
      </c>
      <c r="B15" s="88"/>
      <c r="C15" s="89" t="s">
        <v>364</v>
      </c>
      <c r="D15" s="90" t="s">
        <v>83</v>
      </c>
      <c r="E15" s="91"/>
      <c r="F15" s="91"/>
      <c r="G15" s="91"/>
      <c r="H15" s="141"/>
      <c r="I15" s="92">
        <f>'2. melléklet'!L15</f>
        <v>1777300</v>
      </c>
      <c r="J15" s="92">
        <f>'3. melléklet'!L15</f>
        <v>0</v>
      </c>
      <c r="K15" s="135">
        <f>'4. melléklet'!L15+'5. melléklet'!L15+'6. melléklet'!L15+'7. melléklet'!L15+'8. melléklet'!L15</f>
        <v>0</v>
      </c>
      <c r="L15" s="135">
        <f t="shared" si="0"/>
        <v>1777300</v>
      </c>
    </row>
    <row r="16" spans="1:12" s="38" customFormat="1" ht="15" customHeight="1" thickBot="1">
      <c r="A16" s="162" t="s">
        <v>25</v>
      </c>
      <c r="B16" s="35"/>
      <c r="C16" s="36"/>
      <c r="D16" s="65" t="s">
        <v>365</v>
      </c>
      <c r="E16" s="66" t="s">
        <v>203</v>
      </c>
      <c r="F16" s="37"/>
      <c r="G16" s="37"/>
      <c r="H16" s="142"/>
      <c r="I16" s="134">
        <f>'2. melléklet'!L16</f>
        <v>0</v>
      </c>
      <c r="J16" s="134">
        <f>'3. melléklet'!L16</f>
        <v>0</v>
      </c>
      <c r="K16" s="134">
        <f>'4. melléklet'!L16+'5. melléklet'!L16+'6. melléklet'!L16+'7. melléklet'!L16+'8. melléklet'!L16</f>
        <v>0</v>
      </c>
      <c r="L16" s="366">
        <f t="shared" si="0"/>
        <v>0</v>
      </c>
    </row>
    <row r="17" spans="1:12" s="38" customFormat="1" ht="15" customHeight="1" thickBot="1">
      <c r="A17" s="162" t="s">
        <v>26</v>
      </c>
      <c r="B17" s="35"/>
      <c r="C17" s="36"/>
      <c r="D17" s="65" t="s">
        <v>366</v>
      </c>
      <c r="E17" s="66" t="s">
        <v>370</v>
      </c>
      <c r="F17" s="37"/>
      <c r="G17" s="37"/>
      <c r="H17" s="142"/>
      <c r="I17" s="134">
        <f>'2. melléklet'!L17</f>
        <v>0</v>
      </c>
      <c r="J17" s="134">
        <f>'3. melléklet'!L17</f>
        <v>0</v>
      </c>
      <c r="K17" s="134">
        <f>'4. melléklet'!L17+'5. melléklet'!L17+'6. melléklet'!L17+'7. melléklet'!L17+'8. melléklet'!L17</f>
        <v>0</v>
      </c>
      <c r="L17" s="366">
        <f t="shared" si="0"/>
        <v>0</v>
      </c>
    </row>
    <row r="18" spans="1:12" s="38" customFormat="1" ht="15" customHeight="1" thickBot="1">
      <c r="A18" s="162" t="s">
        <v>27</v>
      </c>
      <c r="B18" s="35"/>
      <c r="C18" s="36"/>
      <c r="D18" s="65" t="s">
        <v>367</v>
      </c>
      <c r="E18" s="66" t="s">
        <v>371</v>
      </c>
      <c r="F18" s="37"/>
      <c r="G18" s="37"/>
      <c r="H18" s="142"/>
      <c r="I18" s="134">
        <f>'2. melléklet'!L18</f>
        <v>0</v>
      </c>
      <c r="J18" s="134">
        <f>'3. melléklet'!L18</f>
        <v>0</v>
      </c>
      <c r="K18" s="134">
        <f>'4. melléklet'!L18+'5. melléklet'!L18+'6. melléklet'!L18+'7. melléklet'!L18+'8. melléklet'!L18</f>
        <v>0</v>
      </c>
      <c r="L18" s="366">
        <f t="shared" si="0"/>
        <v>0</v>
      </c>
    </row>
    <row r="19" spans="1:12" s="38" customFormat="1" ht="15" customHeight="1" thickBot="1">
      <c r="A19" s="162" t="s">
        <v>28</v>
      </c>
      <c r="B19" s="35"/>
      <c r="C19" s="36"/>
      <c r="D19" s="65" t="s">
        <v>368</v>
      </c>
      <c r="E19" s="66" t="s">
        <v>204</v>
      </c>
      <c r="F19" s="37"/>
      <c r="G19" s="37"/>
      <c r="H19" s="142"/>
      <c r="I19" s="134">
        <f>'2. melléklet'!L19</f>
        <v>371000</v>
      </c>
      <c r="J19" s="134">
        <f>'3. melléklet'!L19</f>
        <v>0</v>
      </c>
      <c r="K19" s="134">
        <f>'4. melléklet'!L19+'5. melléklet'!L19+'6. melléklet'!L19+'7. melléklet'!L19+'8. melléklet'!L19</f>
        <v>0</v>
      </c>
      <c r="L19" s="366">
        <f t="shared" si="0"/>
        <v>371000</v>
      </c>
    </row>
    <row r="20" spans="1:12" s="38" customFormat="1" ht="15" customHeight="1" thickBot="1">
      <c r="A20" s="162" t="s">
        <v>29</v>
      </c>
      <c r="B20" s="35"/>
      <c r="C20" s="36"/>
      <c r="D20" s="65" t="s">
        <v>372</v>
      </c>
      <c r="E20" s="66" t="s">
        <v>205</v>
      </c>
      <c r="F20" s="37"/>
      <c r="G20" s="37"/>
      <c r="H20" s="142"/>
      <c r="I20" s="134">
        <f>'2. melléklet'!L20</f>
        <v>1400000</v>
      </c>
      <c r="J20" s="134">
        <f>'3. melléklet'!L20</f>
        <v>0</v>
      </c>
      <c r="K20" s="134">
        <f>'4. melléklet'!L20+'5. melléklet'!L20+'6. melléklet'!L20+'7. melléklet'!L20+'8. melléklet'!L20</f>
        <v>0</v>
      </c>
      <c r="L20" s="366">
        <f t="shared" si="0"/>
        <v>1400000</v>
      </c>
    </row>
    <row r="21" spans="1:12" s="38" customFormat="1" ht="15" customHeight="1" thickBot="1">
      <c r="A21" s="162" t="s">
        <v>30</v>
      </c>
      <c r="B21" s="35"/>
      <c r="C21" s="36"/>
      <c r="D21" s="65" t="s">
        <v>373</v>
      </c>
      <c r="E21" s="66" t="s">
        <v>341</v>
      </c>
      <c r="F21" s="37"/>
      <c r="G21" s="37"/>
      <c r="H21" s="142"/>
      <c r="I21" s="134">
        <f>'2. melléklet'!L21</f>
        <v>0</v>
      </c>
      <c r="J21" s="134">
        <f>'3. melléklet'!L21</f>
        <v>0</v>
      </c>
      <c r="K21" s="134">
        <f>'4. melléklet'!L21+'5. melléklet'!L21+'6. melléklet'!L21+'7. melléklet'!L21+'8. melléklet'!L21</f>
        <v>0</v>
      </c>
      <c r="L21" s="366">
        <f t="shared" si="0"/>
        <v>0</v>
      </c>
    </row>
    <row r="22" spans="1:12" s="38" customFormat="1" ht="15" customHeight="1" thickBot="1">
      <c r="A22" s="162" t="s">
        <v>31</v>
      </c>
      <c r="B22" s="35"/>
      <c r="C22" s="36"/>
      <c r="D22" s="65" t="s">
        <v>374</v>
      </c>
      <c r="E22" s="66" t="s">
        <v>206</v>
      </c>
      <c r="F22" s="37"/>
      <c r="G22" s="37"/>
      <c r="H22" s="142"/>
      <c r="I22" s="134">
        <f>'2. melléklet'!L22</f>
        <v>0</v>
      </c>
      <c r="J22" s="134">
        <f>'3. melléklet'!L22</f>
        <v>0</v>
      </c>
      <c r="K22" s="134">
        <f>'4. melléklet'!L22+'5. melléklet'!L22+'6. melléklet'!L22+'7. melléklet'!L22+'8. melléklet'!L22</f>
        <v>0</v>
      </c>
      <c r="L22" s="366">
        <f t="shared" si="0"/>
        <v>0</v>
      </c>
    </row>
    <row r="23" spans="1:12" s="38" customFormat="1" ht="15" customHeight="1" thickBot="1">
      <c r="A23" s="162" t="s">
        <v>32</v>
      </c>
      <c r="B23" s="35"/>
      <c r="C23" s="36"/>
      <c r="D23" s="65" t="s">
        <v>375</v>
      </c>
      <c r="E23" s="66" t="s">
        <v>207</v>
      </c>
      <c r="F23" s="37"/>
      <c r="G23" s="37"/>
      <c r="H23" s="142"/>
      <c r="I23" s="134">
        <f>'2. melléklet'!L23</f>
        <v>4000</v>
      </c>
      <c r="J23" s="134">
        <f>'3. melléklet'!L23</f>
        <v>0</v>
      </c>
      <c r="K23" s="134">
        <f>'4. melléklet'!L23+'5. melléklet'!L23+'6. melléklet'!L23+'7. melléklet'!L23+'8. melléklet'!L23</f>
        <v>0</v>
      </c>
      <c r="L23" s="366">
        <f t="shared" si="0"/>
        <v>4000</v>
      </c>
    </row>
    <row r="24" spans="1:12" s="38" customFormat="1" ht="15" customHeight="1" thickBot="1">
      <c r="A24" s="162" t="s">
        <v>33</v>
      </c>
      <c r="B24" s="35"/>
      <c r="C24" s="36"/>
      <c r="D24" s="65" t="s">
        <v>369</v>
      </c>
      <c r="E24" s="66" t="s">
        <v>181</v>
      </c>
      <c r="F24" s="37"/>
      <c r="G24" s="37"/>
      <c r="H24" s="142"/>
      <c r="I24" s="134">
        <f>'2. melléklet'!L24</f>
        <v>2300</v>
      </c>
      <c r="J24" s="134">
        <f>'3. melléklet'!L24</f>
        <v>0</v>
      </c>
      <c r="K24" s="134">
        <f>'4. melléklet'!L24+'5. melléklet'!L24+'6. melléklet'!L24+'7. melléklet'!L24+'8. melléklet'!L24</f>
        <v>0</v>
      </c>
      <c r="L24" s="366">
        <f t="shared" si="0"/>
        <v>2300</v>
      </c>
    </row>
    <row r="25" spans="1:12" s="87" customFormat="1" ht="15" customHeight="1" thickBot="1">
      <c r="A25" s="162" t="s">
        <v>34</v>
      </c>
      <c r="B25" s="88"/>
      <c r="C25" s="89" t="s">
        <v>376</v>
      </c>
      <c r="D25" s="90" t="s">
        <v>82</v>
      </c>
      <c r="E25" s="91"/>
      <c r="F25" s="91"/>
      <c r="G25" s="91"/>
      <c r="H25" s="141"/>
      <c r="I25" s="92">
        <f>'2. melléklet'!L25</f>
        <v>167433</v>
      </c>
      <c r="J25" s="92">
        <f>'3. melléklet'!L25</f>
        <v>3471</v>
      </c>
      <c r="K25" s="135">
        <f>'4. melléklet'!L25+'5. melléklet'!L25+'6. melléklet'!L25+'7. melléklet'!L25+'8. melléklet'!L25</f>
        <v>196977</v>
      </c>
      <c r="L25" s="135">
        <f t="shared" si="0"/>
        <v>367881</v>
      </c>
    </row>
    <row r="26" spans="1:12" s="68" customFormat="1" ht="15" customHeight="1" thickBot="1">
      <c r="A26" s="162" t="s">
        <v>35</v>
      </c>
      <c r="B26" s="67"/>
      <c r="C26" s="69"/>
      <c r="D26" s="294" t="s">
        <v>377</v>
      </c>
      <c r="E26" s="66" t="s">
        <v>208</v>
      </c>
      <c r="F26" s="66"/>
      <c r="G26" s="66"/>
      <c r="H26" s="73"/>
      <c r="I26" s="134">
        <f>'2. melléklet'!L26</f>
        <v>945</v>
      </c>
      <c r="J26" s="134">
        <f>'3. melléklet'!L26</f>
        <v>50</v>
      </c>
      <c r="K26" s="134">
        <f>'4. melléklet'!L26+'5. melléklet'!L26+'6. melléklet'!L26+'7. melléklet'!L26+'8. melléklet'!L26</f>
        <v>114</v>
      </c>
      <c r="L26" s="366">
        <f t="shared" si="0"/>
        <v>1109</v>
      </c>
    </row>
    <row r="27" spans="1:12" s="68" customFormat="1" ht="15" customHeight="1" thickBot="1">
      <c r="A27" s="162" t="s">
        <v>36</v>
      </c>
      <c r="B27" s="67"/>
      <c r="C27" s="69"/>
      <c r="D27" s="294" t="s">
        <v>378</v>
      </c>
      <c r="E27" s="66" t="s">
        <v>209</v>
      </c>
      <c r="F27" s="66"/>
      <c r="G27" s="66"/>
      <c r="H27" s="73"/>
      <c r="I27" s="134">
        <f>'2. melléklet'!L27</f>
        <v>14921</v>
      </c>
      <c r="J27" s="134">
        <f>'3. melléklet'!L27</f>
        <v>1351</v>
      </c>
      <c r="K27" s="134">
        <f>'4. melléklet'!L27+'5. melléklet'!L27+'6. melléklet'!L27+'7. melléklet'!L27+'8. melléklet'!L27</f>
        <v>116693</v>
      </c>
      <c r="L27" s="366">
        <f t="shared" si="0"/>
        <v>132965</v>
      </c>
    </row>
    <row r="28" spans="1:12" s="68" customFormat="1" ht="15" customHeight="1" thickBot="1">
      <c r="A28" s="162" t="s">
        <v>37</v>
      </c>
      <c r="B28" s="67"/>
      <c r="C28" s="69"/>
      <c r="D28" s="294" t="s">
        <v>379</v>
      </c>
      <c r="E28" s="58" t="s">
        <v>210</v>
      </c>
      <c r="F28" s="58"/>
      <c r="G28" s="58"/>
      <c r="H28" s="73"/>
      <c r="I28" s="134">
        <f>'2. melléklet'!L28</f>
        <v>23724</v>
      </c>
      <c r="J28" s="134">
        <f>'3. melléklet'!L28</f>
        <v>1343</v>
      </c>
      <c r="K28" s="134">
        <f>'4. melléklet'!L28+'5. melléklet'!L28+'6. melléklet'!L28+'7. melléklet'!L28+'8. melléklet'!L28</f>
        <v>0</v>
      </c>
      <c r="L28" s="366">
        <f t="shared" si="0"/>
        <v>25067</v>
      </c>
    </row>
    <row r="29" spans="1:12" s="68" customFormat="1" ht="15" customHeight="1" thickBot="1">
      <c r="A29" s="162" t="s">
        <v>38</v>
      </c>
      <c r="B29" s="67"/>
      <c r="C29" s="69"/>
      <c r="D29" s="294" t="s">
        <v>380</v>
      </c>
      <c r="E29" s="58" t="s">
        <v>211</v>
      </c>
      <c r="F29" s="66"/>
      <c r="G29" s="66"/>
      <c r="H29" s="140"/>
      <c r="I29" s="134">
        <f>'2. melléklet'!L29</f>
        <v>69394</v>
      </c>
      <c r="J29" s="134">
        <f>'3. melléklet'!L29</f>
        <v>0</v>
      </c>
      <c r="K29" s="134">
        <f>'4. melléklet'!L29+'5. melléklet'!L29+'6. melléklet'!L29+'7. melléklet'!L29+'8. melléklet'!L29</f>
        <v>0</v>
      </c>
      <c r="L29" s="366">
        <f t="shared" si="0"/>
        <v>69394</v>
      </c>
    </row>
    <row r="30" spans="1:12" s="68" customFormat="1" ht="15" customHeight="1" thickBot="1">
      <c r="A30" s="162" t="s">
        <v>39</v>
      </c>
      <c r="B30" s="67"/>
      <c r="C30" s="69"/>
      <c r="D30" s="294" t="s">
        <v>381</v>
      </c>
      <c r="E30" s="58" t="s">
        <v>212</v>
      </c>
      <c r="F30" s="66"/>
      <c r="G30" s="66"/>
      <c r="H30" s="140"/>
      <c r="I30" s="134">
        <f>'2. melléklet'!L30</f>
        <v>0</v>
      </c>
      <c r="J30" s="134">
        <f>'3. melléklet'!L30</f>
        <v>0</v>
      </c>
      <c r="K30" s="134">
        <f>'4. melléklet'!L30+'5. melléklet'!L30+'6. melléklet'!L30+'7. melléklet'!L30+'8. melléklet'!L30</f>
        <v>38146</v>
      </c>
      <c r="L30" s="366">
        <f t="shared" si="0"/>
        <v>38146</v>
      </c>
    </row>
    <row r="31" spans="1:12" s="68" customFormat="1" ht="15" customHeight="1" thickBot="1">
      <c r="A31" s="162" t="s">
        <v>40</v>
      </c>
      <c r="B31" s="67"/>
      <c r="C31" s="69"/>
      <c r="D31" s="294" t="s">
        <v>382</v>
      </c>
      <c r="E31" s="58" t="s">
        <v>213</v>
      </c>
      <c r="F31" s="66"/>
      <c r="G31" s="66"/>
      <c r="H31" s="140"/>
      <c r="I31" s="134">
        <f>'2. melléklet'!L31</f>
        <v>58260</v>
      </c>
      <c r="J31" s="134">
        <f>'3. melléklet'!L31</f>
        <v>727</v>
      </c>
      <c r="K31" s="134">
        <f>'4. melléklet'!L31+'5. melléklet'!L31+'6. melléklet'!L31+'7. melléklet'!L31+'8. melléklet'!L31</f>
        <v>41024</v>
      </c>
      <c r="L31" s="366">
        <f t="shared" si="0"/>
        <v>100011</v>
      </c>
    </row>
    <row r="32" spans="1:12" s="68" customFormat="1" ht="15" customHeight="1" thickBot="1">
      <c r="A32" s="162" t="s">
        <v>41</v>
      </c>
      <c r="B32" s="67"/>
      <c r="C32" s="69"/>
      <c r="D32" s="294" t="s">
        <v>383</v>
      </c>
      <c r="E32" s="58" t="s">
        <v>214</v>
      </c>
      <c r="F32" s="66"/>
      <c r="G32" s="66"/>
      <c r="H32" s="140"/>
      <c r="I32" s="134">
        <f>'2. melléklet'!L32</f>
        <v>0</v>
      </c>
      <c r="J32" s="134">
        <f>'3. melléklet'!L32</f>
        <v>0</v>
      </c>
      <c r="K32" s="134">
        <f>'4. melléklet'!L32+'5. melléklet'!L32+'6. melléklet'!L32+'7. melléklet'!L32+'8. melléklet'!L32</f>
        <v>1000</v>
      </c>
      <c r="L32" s="366">
        <f t="shared" si="0"/>
        <v>1000</v>
      </c>
    </row>
    <row r="33" spans="1:12" s="68" customFormat="1" ht="15" customHeight="1" thickBot="1">
      <c r="A33" s="162" t="s">
        <v>42</v>
      </c>
      <c r="B33" s="67"/>
      <c r="C33" s="69"/>
      <c r="D33" s="294" t="s">
        <v>384</v>
      </c>
      <c r="E33" s="58" t="s">
        <v>385</v>
      </c>
      <c r="F33" s="66"/>
      <c r="G33" s="66"/>
      <c r="H33" s="140"/>
      <c r="I33" s="134">
        <f>'2. melléklet'!L33</f>
        <v>0</v>
      </c>
      <c r="J33" s="134">
        <f>'3. melléklet'!L33</f>
        <v>0</v>
      </c>
      <c r="K33" s="134">
        <f>'4. melléklet'!L33+'5. melléklet'!L33+'6. melléklet'!L33+'7. melléklet'!L33+'8. melléklet'!L33</f>
        <v>0</v>
      </c>
      <c r="L33" s="366">
        <f t="shared" si="0"/>
        <v>0</v>
      </c>
    </row>
    <row r="34" spans="1:12" s="68" customFormat="1" ht="15" customHeight="1" thickBot="1">
      <c r="A34" s="162" t="s">
        <v>43</v>
      </c>
      <c r="B34" s="67"/>
      <c r="C34" s="69"/>
      <c r="D34" s="294" t="s">
        <v>386</v>
      </c>
      <c r="E34" s="58" t="s">
        <v>389</v>
      </c>
      <c r="F34" s="66"/>
      <c r="G34" s="66"/>
      <c r="H34" s="140"/>
      <c r="I34" s="134">
        <f>'2. melléklet'!L34</f>
        <v>0</v>
      </c>
      <c r="J34" s="134">
        <f>'3. melléklet'!L34</f>
        <v>0</v>
      </c>
      <c r="K34" s="134">
        <f>'4. melléklet'!L34+'5. melléklet'!L34+'6. melléklet'!L34+'7. melléklet'!L34+'8. melléklet'!L34</f>
        <v>0</v>
      </c>
      <c r="L34" s="366">
        <f t="shared" si="0"/>
        <v>0</v>
      </c>
    </row>
    <row r="35" spans="1:12" s="68" customFormat="1" ht="15" customHeight="1" thickBot="1">
      <c r="A35" s="162" t="s">
        <v>44</v>
      </c>
      <c r="B35" s="67"/>
      <c r="C35" s="69"/>
      <c r="D35" s="294" t="s">
        <v>387</v>
      </c>
      <c r="E35" s="58" t="s">
        <v>390</v>
      </c>
      <c r="F35" s="66"/>
      <c r="G35" s="66"/>
      <c r="H35" s="140"/>
      <c r="I35" s="134">
        <f>'2. melléklet'!L35</f>
        <v>0</v>
      </c>
      <c r="J35" s="134">
        <f>'3. melléklet'!L35</f>
        <v>0</v>
      </c>
      <c r="K35" s="134">
        <f>'4. melléklet'!L35+'5. melléklet'!L35+'6. melléklet'!L35+'7. melléklet'!L35+'8. melléklet'!L35</f>
        <v>0</v>
      </c>
      <c r="L35" s="366">
        <f t="shared" si="0"/>
        <v>0</v>
      </c>
    </row>
    <row r="36" spans="1:12" s="68" customFormat="1" ht="15" customHeight="1" thickBot="1">
      <c r="A36" s="162" t="s">
        <v>45</v>
      </c>
      <c r="B36" s="67"/>
      <c r="C36" s="69"/>
      <c r="D36" s="294" t="s">
        <v>388</v>
      </c>
      <c r="E36" s="58" t="s">
        <v>215</v>
      </c>
      <c r="F36" s="66"/>
      <c r="G36" s="66"/>
      <c r="H36" s="140"/>
      <c r="I36" s="134">
        <f>'2. melléklet'!L36</f>
        <v>189</v>
      </c>
      <c r="J36" s="134">
        <f>'3. melléklet'!L36</f>
        <v>0</v>
      </c>
      <c r="K36" s="134">
        <f>'4. melléklet'!L36+'5. melléklet'!L36+'6. melléklet'!L36+'7. melléklet'!L36+'8. melléklet'!L36</f>
        <v>0</v>
      </c>
      <c r="L36" s="366">
        <f t="shared" si="0"/>
        <v>189</v>
      </c>
    </row>
    <row r="37" spans="1:12" s="87" customFormat="1" ht="15" customHeight="1" thickBot="1">
      <c r="A37" s="162" t="s">
        <v>46</v>
      </c>
      <c r="B37" s="88"/>
      <c r="C37" s="89" t="s">
        <v>391</v>
      </c>
      <c r="D37" s="93" t="s">
        <v>183</v>
      </c>
      <c r="E37" s="94"/>
      <c r="F37" s="91"/>
      <c r="G37" s="91"/>
      <c r="H37" s="141"/>
      <c r="I37" s="92">
        <f>'2. melléklet'!L37</f>
        <v>0</v>
      </c>
      <c r="J37" s="92">
        <f>'3. melléklet'!L37</f>
        <v>0</v>
      </c>
      <c r="K37" s="135">
        <f>'4. melléklet'!L37+'5. melléklet'!L37+'6. melléklet'!L37+'7. melléklet'!L37+'8. melléklet'!L37</f>
        <v>0</v>
      </c>
      <c r="L37" s="135">
        <f t="shared" si="0"/>
        <v>0</v>
      </c>
    </row>
    <row r="38" spans="1:12" s="57" customFormat="1" ht="15" customHeight="1" thickBot="1">
      <c r="A38" s="162" t="s">
        <v>47</v>
      </c>
      <c r="B38" s="55"/>
      <c r="C38" s="71"/>
      <c r="D38" s="293" t="s">
        <v>413</v>
      </c>
      <c r="E38" s="158" t="s">
        <v>423</v>
      </c>
      <c r="F38" s="72"/>
      <c r="G38" s="59"/>
      <c r="H38" s="143"/>
      <c r="I38" s="134">
        <f>'2. melléklet'!L38</f>
        <v>0</v>
      </c>
      <c r="J38" s="134">
        <f>'3. melléklet'!L38</f>
        <v>0</v>
      </c>
      <c r="K38" s="134">
        <f>'4. melléklet'!L38+'5. melléklet'!L38+'6. melléklet'!L38+'7. melléklet'!L38+'8. melléklet'!L38</f>
        <v>0</v>
      </c>
      <c r="L38" s="366">
        <f t="shared" si="0"/>
        <v>0</v>
      </c>
    </row>
    <row r="39" spans="1:12" s="57" customFormat="1" ht="15" customHeight="1" thickBot="1">
      <c r="A39" s="162" t="s">
        <v>48</v>
      </c>
      <c r="B39" s="55"/>
      <c r="C39" s="71"/>
      <c r="D39" s="293" t="s">
        <v>414</v>
      </c>
      <c r="E39" s="158" t="s">
        <v>424</v>
      </c>
      <c r="F39" s="72"/>
      <c r="G39" s="59"/>
      <c r="H39" s="143"/>
      <c r="I39" s="134">
        <f>'2. melléklet'!L39</f>
        <v>0</v>
      </c>
      <c r="J39" s="134">
        <f>'3. melléklet'!L39</f>
        <v>0</v>
      </c>
      <c r="K39" s="134">
        <f>'4. melléklet'!L39+'5. melléklet'!L39+'6. melléklet'!L39+'7. melléklet'!L39+'8. melléklet'!L39</f>
        <v>0</v>
      </c>
      <c r="L39" s="366">
        <f t="shared" si="0"/>
        <v>0</v>
      </c>
    </row>
    <row r="40" spans="1:12" s="57" customFormat="1" ht="15" customHeight="1" thickBot="1">
      <c r="A40" s="162" t="s">
        <v>49</v>
      </c>
      <c r="B40" s="55"/>
      <c r="C40" s="71"/>
      <c r="D40" s="293" t="s">
        <v>415</v>
      </c>
      <c r="E40" s="158" t="s">
        <v>425</v>
      </c>
      <c r="F40" s="72"/>
      <c r="G40" s="59"/>
      <c r="H40" s="143"/>
      <c r="I40" s="134">
        <f>'2. melléklet'!L40</f>
        <v>0</v>
      </c>
      <c r="J40" s="134">
        <f>'3. melléklet'!L40</f>
        <v>0</v>
      </c>
      <c r="K40" s="134">
        <f>'4. melléklet'!L40+'5. melléklet'!L40+'6. melléklet'!L40+'7. melléklet'!L40+'8. melléklet'!L40</f>
        <v>0</v>
      </c>
      <c r="L40" s="366">
        <f t="shared" si="0"/>
        <v>0</v>
      </c>
    </row>
    <row r="41" spans="1:12" s="57" customFormat="1" ht="15" customHeight="1" thickBot="1">
      <c r="A41" s="162" t="s">
        <v>50</v>
      </c>
      <c r="B41" s="55"/>
      <c r="C41" s="71"/>
      <c r="D41" s="293" t="s">
        <v>416</v>
      </c>
      <c r="E41" s="158" t="s">
        <v>218</v>
      </c>
      <c r="F41" s="72"/>
      <c r="G41" s="59"/>
      <c r="H41" s="143"/>
      <c r="I41" s="134">
        <f>'2. melléklet'!L41</f>
        <v>0</v>
      </c>
      <c r="J41" s="134">
        <f>'3. melléklet'!L41</f>
        <v>0</v>
      </c>
      <c r="K41" s="134">
        <f>'4. melléklet'!L41+'5. melléklet'!L41+'6. melléklet'!L41+'7. melléklet'!L41+'8. melléklet'!L41</f>
        <v>0</v>
      </c>
      <c r="L41" s="366">
        <f t="shared" si="0"/>
        <v>0</v>
      </c>
    </row>
    <row r="42" spans="1:12" s="57" customFormat="1" ht="15" customHeight="1" thickBot="1">
      <c r="A42" s="162" t="s">
        <v>51</v>
      </c>
      <c r="B42" s="55"/>
      <c r="C42" s="71"/>
      <c r="D42" s="56" t="s">
        <v>417</v>
      </c>
      <c r="E42" s="58" t="s">
        <v>219</v>
      </c>
      <c r="F42" s="72"/>
      <c r="G42" s="59"/>
      <c r="H42" s="143"/>
      <c r="I42" s="134">
        <f>'2. melléklet'!L42</f>
        <v>0</v>
      </c>
      <c r="J42" s="134">
        <f>'3. melléklet'!L42</f>
        <v>0</v>
      </c>
      <c r="K42" s="134">
        <f>'4. melléklet'!L42+'5. melléklet'!L42+'6. melléklet'!L42+'7. melléklet'!L42+'8. melléklet'!L42</f>
        <v>0</v>
      </c>
      <c r="L42" s="366">
        <f t="shared" si="0"/>
        <v>0</v>
      </c>
    </row>
    <row r="43" spans="1:12" s="87" customFormat="1" ht="15" customHeight="1" thickBot="1">
      <c r="A43" s="162" t="s">
        <v>52</v>
      </c>
      <c r="B43" s="83" t="s">
        <v>84</v>
      </c>
      <c r="C43" s="84" t="s">
        <v>401</v>
      </c>
      <c r="D43" s="84"/>
      <c r="E43" s="84"/>
      <c r="F43" s="84"/>
      <c r="G43" s="84"/>
      <c r="H43" s="144"/>
      <c r="I43" s="86">
        <f>'2. melléklet'!L43</f>
        <v>507717</v>
      </c>
      <c r="J43" s="86">
        <f>'3. melléklet'!L43</f>
        <v>0</v>
      </c>
      <c r="K43" s="132">
        <f>'4. melléklet'!L43+'5. melléklet'!L43+'6. melléklet'!L43+'7. melléklet'!L43+'8. melléklet'!L43</f>
        <v>0</v>
      </c>
      <c r="L43" s="132">
        <f t="shared" si="0"/>
        <v>507717</v>
      </c>
    </row>
    <row r="44" spans="1:12" s="87" customFormat="1" ht="15" customHeight="1" thickBot="1">
      <c r="A44" s="162" t="s">
        <v>53</v>
      </c>
      <c r="B44" s="88"/>
      <c r="C44" s="96" t="s">
        <v>392</v>
      </c>
      <c r="D44" s="98" t="s">
        <v>184</v>
      </c>
      <c r="E44" s="93"/>
      <c r="F44" s="94"/>
      <c r="G44" s="94"/>
      <c r="H44" s="139"/>
      <c r="I44" s="95">
        <f>'2. melléklet'!L44</f>
        <v>395030</v>
      </c>
      <c r="J44" s="95">
        <f>'3. melléklet'!L44</f>
        <v>0</v>
      </c>
      <c r="K44" s="133">
        <f>'4. melléklet'!L44+'5. melléklet'!L44+'6. melléklet'!L44+'7. melléklet'!L44+'8. melléklet'!L44</f>
        <v>0</v>
      </c>
      <c r="L44" s="133">
        <f t="shared" si="0"/>
        <v>395030</v>
      </c>
    </row>
    <row r="45" spans="1:12" s="68" customFormat="1" ht="15" customHeight="1" thickBot="1">
      <c r="A45" s="162" t="s">
        <v>54</v>
      </c>
      <c r="B45" s="67"/>
      <c r="C45" s="69"/>
      <c r="D45" s="293" t="s">
        <v>395</v>
      </c>
      <c r="E45" s="66" t="s">
        <v>396</v>
      </c>
      <c r="F45" s="66"/>
      <c r="G45" s="66"/>
      <c r="H45" s="140"/>
      <c r="I45" s="134">
        <f>'2. melléklet'!L45</f>
        <v>0</v>
      </c>
      <c r="J45" s="134">
        <f>'3. melléklet'!L45</f>
        <v>0</v>
      </c>
      <c r="K45" s="134">
        <f>'4. melléklet'!L45+'5. melléklet'!L45+'6. melléklet'!L45+'7. melléklet'!L45+'8. melléklet'!L45</f>
        <v>0</v>
      </c>
      <c r="L45" s="366">
        <f t="shared" si="0"/>
        <v>0</v>
      </c>
    </row>
    <row r="46" spans="1:12" s="68" customFormat="1" ht="15" customHeight="1" thickBot="1">
      <c r="A46" s="162" t="s">
        <v>55</v>
      </c>
      <c r="B46" s="67"/>
      <c r="C46" s="69"/>
      <c r="D46" s="293" t="s">
        <v>398</v>
      </c>
      <c r="E46" s="158" t="s">
        <v>402</v>
      </c>
      <c r="F46" s="66"/>
      <c r="G46" s="66"/>
      <c r="H46" s="140"/>
      <c r="I46" s="134">
        <f>'2. melléklet'!L46</f>
        <v>0</v>
      </c>
      <c r="J46" s="134">
        <f>'3. melléklet'!L46</f>
        <v>0</v>
      </c>
      <c r="K46" s="134">
        <f>'4. melléklet'!L46+'5. melléklet'!L46+'6. melléklet'!L46+'7. melléklet'!L46+'8. melléklet'!L46</f>
        <v>0</v>
      </c>
      <c r="L46" s="366">
        <f t="shared" si="0"/>
        <v>0</v>
      </c>
    </row>
    <row r="47" spans="1:12" s="68" customFormat="1" ht="15" customHeight="1" thickBot="1">
      <c r="A47" s="162" t="s">
        <v>56</v>
      </c>
      <c r="B47" s="67"/>
      <c r="C47" s="69"/>
      <c r="D47" s="293" t="s">
        <v>399</v>
      </c>
      <c r="E47" s="158" t="s">
        <v>403</v>
      </c>
      <c r="F47" s="66"/>
      <c r="G47" s="66"/>
      <c r="H47" s="140"/>
      <c r="I47" s="134">
        <f>'2. melléklet'!L47</f>
        <v>0</v>
      </c>
      <c r="J47" s="134">
        <f>'3. melléklet'!L47</f>
        <v>0</v>
      </c>
      <c r="K47" s="134">
        <f>'4. melléklet'!L47+'5. melléklet'!L47+'6. melléklet'!L47+'7. melléklet'!L47+'8. melléklet'!L47</f>
        <v>0</v>
      </c>
      <c r="L47" s="366">
        <f t="shared" si="0"/>
        <v>0</v>
      </c>
    </row>
    <row r="48" spans="1:12" s="68" customFormat="1" ht="15" customHeight="1" thickBot="1">
      <c r="A48" s="162" t="s">
        <v>57</v>
      </c>
      <c r="B48" s="67"/>
      <c r="C48" s="69"/>
      <c r="D48" s="293" t="s">
        <v>400</v>
      </c>
      <c r="E48" s="158" t="s">
        <v>404</v>
      </c>
      <c r="F48" s="66"/>
      <c r="G48" s="66"/>
      <c r="H48" s="140"/>
      <c r="I48" s="134">
        <f>'2. melléklet'!L48</f>
        <v>0</v>
      </c>
      <c r="J48" s="134">
        <f>'3. melléklet'!L48</f>
        <v>0</v>
      </c>
      <c r="K48" s="134">
        <f>'4. melléklet'!L48+'5. melléklet'!L48+'6. melléklet'!L48+'7. melléklet'!L48+'8. melléklet'!L48</f>
        <v>0</v>
      </c>
      <c r="L48" s="366">
        <f t="shared" si="0"/>
        <v>0</v>
      </c>
    </row>
    <row r="49" spans="1:12" s="68" customFormat="1" ht="15" customHeight="1" thickBot="1">
      <c r="A49" s="162" t="s">
        <v>58</v>
      </c>
      <c r="B49" s="67"/>
      <c r="C49" s="56"/>
      <c r="D49" s="293" t="s">
        <v>397</v>
      </c>
      <c r="E49" s="66" t="s">
        <v>202</v>
      </c>
      <c r="F49" s="70"/>
      <c r="G49" s="70"/>
      <c r="H49" s="140"/>
      <c r="I49" s="134">
        <f>'2. melléklet'!L49</f>
        <v>395030</v>
      </c>
      <c r="J49" s="134">
        <f>'3. melléklet'!L49</f>
        <v>0</v>
      </c>
      <c r="K49" s="134">
        <f>'4. melléklet'!L49+'5. melléklet'!L49+'6. melléklet'!L49+'7. melléklet'!L49+'8. melléklet'!L49</f>
        <v>0</v>
      </c>
      <c r="L49" s="366">
        <f t="shared" si="0"/>
        <v>395030</v>
      </c>
    </row>
    <row r="50" spans="1:12" s="87" customFormat="1" ht="15" customHeight="1" thickBot="1">
      <c r="A50" s="162" t="s">
        <v>59</v>
      </c>
      <c r="B50" s="88"/>
      <c r="C50" s="96" t="s">
        <v>393</v>
      </c>
      <c r="D50" s="97" t="s">
        <v>85</v>
      </c>
      <c r="E50" s="90"/>
      <c r="F50" s="91"/>
      <c r="G50" s="91"/>
      <c r="H50" s="141"/>
      <c r="I50" s="92">
        <f>'2. melléklet'!L50</f>
        <v>107087</v>
      </c>
      <c r="J50" s="92">
        <f>'3. melléklet'!L50</f>
        <v>0</v>
      </c>
      <c r="K50" s="135">
        <f>'4. melléklet'!L50+'5. melléklet'!L50+'6. melléklet'!L50+'7. melléklet'!L50+'8. melléklet'!L50</f>
        <v>0</v>
      </c>
      <c r="L50" s="135">
        <f t="shared" si="0"/>
        <v>107087</v>
      </c>
    </row>
    <row r="51" spans="1:12" s="68" customFormat="1" ht="15" customHeight="1" thickBot="1">
      <c r="A51" s="162" t="s">
        <v>60</v>
      </c>
      <c r="B51" s="67"/>
      <c r="C51" s="69"/>
      <c r="D51" s="293" t="s">
        <v>405</v>
      </c>
      <c r="E51" s="66" t="s">
        <v>410</v>
      </c>
      <c r="F51" s="66"/>
      <c r="G51" s="66"/>
      <c r="H51" s="140"/>
      <c r="I51" s="134">
        <f>'2. melléklet'!L51</f>
        <v>0</v>
      </c>
      <c r="J51" s="134">
        <f>'3. melléklet'!L51</f>
        <v>0</v>
      </c>
      <c r="K51" s="134">
        <f>'4. melléklet'!L51+'5. melléklet'!L51+'6. melléklet'!L51+'7. melléklet'!L51+'8. melléklet'!L51</f>
        <v>0</v>
      </c>
      <c r="L51" s="366">
        <f t="shared" si="0"/>
        <v>0</v>
      </c>
    </row>
    <row r="52" spans="1:12" s="68" customFormat="1" ht="15" customHeight="1" thickBot="1">
      <c r="A52" s="162" t="s">
        <v>61</v>
      </c>
      <c r="B52" s="67"/>
      <c r="C52" s="69"/>
      <c r="D52" s="293" t="s">
        <v>406</v>
      </c>
      <c r="E52" s="66" t="s">
        <v>216</v>
      </c>
      <c r="F52" s="66"/>
      <c r="G52" s="66"/>
      <c r="H52" s="140"/>
      <c r="I52" s="134">
        <f>'2. melléklet'!L52</f>
        <v>107087</v>
      </c>
      <c r="J52" s="134">
        <f>'3. melléklet'!L52</f>
        <v>0</v>
      </c>
      <c r="K52" s="134">
        <f>'4. melléklet'!L52+'5. melléklet'!L52+'6. melléklet'!L52+'7. melléklet'!L52+'8. melléklet'!L52</f>
        <v>0</v>
      </c>
      <c r="L52" s="366">
        <f t="shared" si="0"/>
        <v>107087</v>
      </c>
    </row>
    <row r="53" spans="1:12" s="68" customFormat="1" ht="15" customHeight="1" thickBot="1">
      <c r="A53" s="162" t="s">
        <v>62</v>
      </c>
      <c r="B53" s="67"/>
      <c r="C53" s="69"/>
      <c r="D53" s="293" t="s">
        <v>407</v>
      </c>
      <c r="E53" s="66" t="s">
        <v>217</v>
      </c>
      <c r="F53" s="66"/>
      <c r="G53" s="66"/>
      <c r="H53" s="140"/>
      <c r="I53" s="134">
        <f>'2. melléklet'!L53</f>
        <v>0</v>
      </c>
      <c r="J53" s="134">
        <f>'3. melléklet'!L53</f>
        <v>0</v>
      </c>
      <c r="K53" s="134">
        <f>'4. melléklet'!L53+'5. melléklet'!L53+'6. melléklet'!L53+'7. melléklet'!L53+'8. melléklet'!L53</f>
        <v>0</v>
      </c>
      <c r="L53" s="366">
        <f t="shared" si="0"/>
        <v>0</v>
      </c>
    </row>
    <row r="54" spans="1:12" s="68" customFormat="1" ht="15" customHeight="1" thickBot="1">
      <c r="A54" s="162" t="s">
        <v>63</v>
      </c>
      <c r="B54" s="67"/>
      <c r="C54" s="69"/>
      <c r="D54" s="293" t="s">
        <v>408</v>
      </c>
      <c r="E54" s="66" t="s">
        <v>411</v>
      </c>
      <c r="F54" s="66"/>
      <c r="G54" s="66"/>
      <c r="H54" s="140"/>
      <c r="I54" s="134">
        <f>'2. melléklet'!L54</f>
        <v>0</v>
      </c>
      <c r="J54" s="134">
        <f>'3. melléklet'!L54</f>
        <v>0</v>
      </c>
      <c r="K54" s="134">
        <f>'4. melléklet'!L54+'5. melléklet'!L54+'6. melléklet'!L54+'7. melléklet'!L54+'8. melléklet'!L54</f>
        <v>0</v>
      </c>
      <c r="L54" s="366">
        <f t="shared" si="0"/>
        <v>0</v>
      </c>
    </row>
    <row r="55" spans="1:12" s="68" customFormat="1" ht="15" customHeight="1" thickBot="1">
      <c r="A55" s="162" t="s">
        <v>64</v>
      </c>
      <c r="B55" s="67"/>
      <c r="C55" s="69"/>
      <c r="D55" s="293" t="s">
        <v>409</v>
      </c>
      <c r="E55" s="66" t="s">
        <v>412</v>
      </c>
      <c r="F55" s="58"/>
      <c r="G55" s="58"/>
      <c r="H55" s="73"/>
      <c r="I55" s="134">
        <f>'2. melléklet'!L55</f>
        <v>0</v>
      </c>
      <c r="J55" s="134">
        <f>'3. melléklet'!L55</f>
        <v>0</v>
      </c>
      <c r="K55" s="134">
        <f>'4. melléklet'!L55+'5. melléklet'!L55+'6. melléklet'!L55+'7. melléklet'!L55+'8. melléklet'!L55</f>
        <v>0</v>
      </c>
      <c r="L55" s="366">
        <f t="shared" si="0"/>
        <v>0</v>
      </c>
    </row>
    <row r="56" spans="1:12" s="87" customFormat="1" ht="15" customHeight="1" thickBot="1">
      <c r="A56" s="162" t="s">
        <v>65</v>
      </c>
      <c r="B56" s="88"/>
      <c r="C56" s="96" t="s">
        <v>394</v>
      </c>
      <c r="D56" s="93" t="s">
        <v>185</v>
      </c>
      <c r="E56" s="99"/>
      <c r="F56" s="94"/>
      <c r="G56" s="94"/>
      <c r="H56" s="139"/>
      <c r="I56" s="95">
        <f>'2. melléklet'!L56</f>
        <v>5600</v>
      </c>
      <c r="J56" s="95">
        <f>'3. melléklet'!L56</f>
        <v>0</v>
      </c>
      <c r="K56" s="133">
        <f>'4. melléklet'!L56+'5. melléklet'!L56+'6. melléklet'!L56+'7. melléklet'!L56+'8. melléklet'!L56</f>
        <v>0</v>
      </c>
      <c r="L56" s="133">
        <f t="shared" si="0"/>
        <v>5600</v>
      </c>
    </row>
    <row r="57" spans="1:12" s="87" customFormat="1" ht="15" customHeight="1" thickBot="1">
      <c r="A57" s="162" t="s">
        <v>66</v>
      </c>
      <c r="B57" s="88"/>
      <c r="C57" s="96"/>
      <c r="D57" s="293" t="s">
        <v>418</v>
      </c>
      <c r="E57" s="158" t="s">
        <v>426</v>
      </c>
      <c r="F57" s="94"/>
      <c r="G57" s="94"/>
      <c r="H57" s="139"/>
      <c r="I57" s="136">
        <f>'2. melléklet'!L57</f>
        <v>0</v>
      </c>
      <c r="J57" s="136">
        <f>'3. melléklet'!L57</f>
        <v>0</v>
      </c>
      <c r="K57" s="136">
        <f>'4. melléklet'!L57+'5. melléklet'!L57+'6. melléklet'!L57+'7. melléklet'!L57+'8. melléklet'!L57</f>
        <v>0</v>
      </c>
      <c r="L57" s="136">
        <f t="shared" si="0"/>
        <v>0</v>
      </c>
    </row>
    <row r="58" spans="1:12" s="87" customFormat="1" ht="15" customHeight="1" thickBot="1">
      <c r="A58" s="162" t="s">
        <v>67</v>
      </c>
      <c r="B58" s="88"/>
      <c r="C58" s="96"/>
      <c r="D58" s="293" t="s">
        <v>419</v>
      </c>
      <c r="E58" s="158" t="s">
        <v>427</v>
      </c>
      <c r="F58" s="94"/>
      <c r="G58" s="94"/>
      <c r="H58" s="139"/>
      <c r="I58" s="136">
        <f>'2. melléklet'!L58</f>
        <v>0</v>
      </c>
      <c r="J58" s="136">
        <f>'3. melléklet'!L58</f>
        <v>0</v>
      </c>
      <c r="K58" s="136">
        <f>'4. melléklet'!L58+'5. melléklet'!L58+'6. melléklet'!L58+'7. melléklet'!L58+'8. melléklet'!L58</f>
        <v>0</v>
      </c>
      <c r="L58" s="136">
        <f t="shared" si="0"/>
        <v>0</v>
      </c>
    </row>
    <row r="59" spans="1:12" s="87" customFormat="1" ht="15" customHeight="1" thickBot="1">
      <c r="A59" s="162" t="s">
        <v>69</v>
      </c>
      <c r="B59" s="88"/>
      <c r="C59" s="96"/>
      <c r="D59" s="293" t="s">
        <v>420</v>
      </c>
      <c r="E59" s="158" t="s">
        <v>428</v>
      </c>
      <c r="F59" s="94"/>
      <c r="G59" s="94"/>
      <c r="H59" s="139"/>
      <c r="I59" s="136">
        <f>'2. melléklet'!L59</f>
        <v>0</v>
      </c>
      <c r="J59" s="136">
        <f>'3. melléklet'!L59</f>
        <v>0</v>
      </c>
      <c r="K59" s="136">
        <f>'4. melléklet'!L59+'5. melléklet'!L59+'6. melléklet'!L59+'7. melléklet'!L59+'8. melléklet'!L59</f>
        <v>0</v>
      </c>
      <c r="L59" s="136">
        <f t="shared" si="0"/>
        <v>0</v>
      </c>
    </row>
    <row r="60" spans="1:12" s="87" customFormat="1" ht="15" customHeight="1" thickBot="1">
      <c r="A60" s="162" t="s">
        <v>70</v>
      </c>
      <c r="B60" s="88"/>
      <c r="C60" s="96"/>
      <c r="D60" s="293" t="s">
        <v>421</v>
      </c>
      <c r="E60" s="158" t="s">
        <v>306</v>
      </c>
      <c r="F60" s="94"/>
      <c r="G60" s="94"/>
      <c r="H60" s="139"/>
      <c r="I60" s="136">
        <f>'2. melléklet'!L60</f>
        <v>5600</v>
      </c>
      <c r="J60" s="136">
        <f>'3. melléklet'!L60</f>
        <v>0</v>
      </c>
      <c r="K60" s="136">
        <f>'4. melléklet'!L60+'5. melléklet'!L60+'6. melléklet'!L60+'7. melléklet'!L60+'8. melléklet'!L60</f>
        <v>0</v>
      </c>
      <c r="L60" s="136">
        <f t="shared" si="0"/>
        <v>5600</v>
      </c>
    </row>
    <row r="61" spans="1:12" s="68" customFormat="1" ht="15" customHeight="1" thickBot="1">
      <c r="A61" s="162" t="s">
        <v>126</v>
      </c>
      <c r="B61" s="67"/>
      <c r="C61" s="69"/>
      <c r="D61" s="56" t="s">
        <v>422</v>
      </c>
      <c r="E61" s="58" t="s">
        <v>429</v>
      </c>
      <c r="F61" s="58"/>
      <c r="G61" s="58"/>
      <c r="H61" s="73"/>
      <c r="I61" s="136">
        <f>'2. melléklet'!L61</f>
        <v>0</v>
      </c>
      <c r="J61" s="136">
        <f>'3. melléklet'!L61</f>
        <v>0</v>
      </c>
      <c r="K61" s="136">
        <f>'4. melléklet'!L61+'5. melléklet'!L61+'6. melléklet'!L61+'7. melléklet'!L61+'8. melléklet'!L61</f>
        <v>0</v>
      </c>
      <c r="L61" s="368">
        <f t="shared" si="0"/>
        <v>0</v>
      </c>
    </row>
    <row r="62" spans="1:12" s="87" customFormat="1" ht="30" customHeight="1" thickBot="1">
      <c r="A62" s="162" t="s">
        <v>127</v>
      </c>
      <c r="B62" s="479" t="s">
        <v>196</v>
      </c>
      <c r="C62" s="480"/>
      <c r="D62" s="480"/>
      <c r="E62" s="480"/>
      <c r="F62" s="480"/>
      <c r="G62" s="480"/>
      <c r="H62" s="480"/>
      <c r="I62" s="100">
        <f>'2. melléklet'!L62</f>
        <v>4053236</v>
      </c>
      <c r="J62" s="100">
        <f>'3. melléklet'!L62</f>
        <v>103842</v>
      </c>
      <c r="K62" s="137">
        <f>'4. melléklet'!L62+'5. melléklet'!L62+'6. melléklet'!L62+'7. melléklet'!L62+'8. melléklet'!L62</f>
        <v>196977</v>
      </c>
      <c r="L62" s="137">
        <f t="shared" si="0"/>
        <v>4354055</v>
      </c>
    </row>
    <row r="63" spans="1:12" s="102" customFormat="1" ht="15" customHeight="1" thickBot="1">
      <c r="A63" s="162" t="s">
        <v>128</v>
      </c>
      <c r="B63" s="83" t="s">
        <v>86</v>
      </c>
      <c r="C63" s="492" t="s">
        <v>430</v>
      </c>
      <c r="D63" s="492"/>
      <c r="E63" s="492"/>
      <c r="F63" s="492"/>
      <c r="G63" s="492"/>
      <c r="H63" s="493"/>
      <c r="I63" s="86">
        <f>'2. melléklet'!L63</f>
        <v>3185488</v>
      </c>
      <c r="J63" s="86">
        <f>'3. melléklet'!L63</f>
        <v>415635</v>
      </c>
      <c r="K63" s="132">
        <f>'4. melléklet'!L63+'5. melléklet'!L63+'6. melléklet'!L63+'7. melléklet'!L63+'8. melléklet'!L63</f>
        <v>888858</v>
      </c>
      <c r="L63" s="132">
        <f t="shared" si="0"/>
        <v>4489981</v>
      </c>
    </row>
    <row r="64" spans="1:12" s="102" customFormat="1" ht="15" customHeight="1" thickBot="1">
      <c r="A64" s="162" t="s">
        <v>129</v>
      </c>
      <c r="B64" s="101"/>
      <c r="C64" s="89" t="s">
        <v>431</v>
      </c>
      <c r="D64" s="90" t="s">
        <v>432</v>
      </c>
      <c r="E64" s="90"/>
      <c r="F64" s="90"/>
      <c r="G64" s="90"/>
      <c r="H64" s="145"/>
      <c r="I64" s="92">
        <f>'2. melléklet'!L64</f>
        <v>3185488</v>
      </c>
      <c r="J64" s="92">
        <f>'3. melléklet'!L64</f>
        <v>415635</v>
      </c>
      <c r="K64" s="92">
        <f>'4. melléklet'!L64+'5. melléklet'!L64+'6. melléklet'!L64+'7. melléklet'!L64+'8. melléklet'!L64</f>
        <v>888858</v>
      </c>
      <c r="L64" s="135">
        <f t="shared" si="0"/>
        <v>4489981</v>
      </c>
    </row>
    <row r="65" spans="1:12" s="68" customFormat="1" ht="15" customHeight="1" thickBot="1">
      <c r="A65" s="162" t="s">
        <v>130</v>
      </c>
      <c r="B65" s="67"/>
      <c r="C65" s="56"/>
      <c r="D65" s="294" t="s">
        <v>433</v>
      </c>
      <c r="E65" s="66" t="s">
        <v>443</v>
      </c>
      <c r="F65" s="66"/>
      <c r="G65" s="66"/>
      <c r="H65" s="140"/>
      <c r="I65" s="134">
        <f>'2. melléklet'!L65</f>
        <v>1136806</v>
      </c>
      <c r="J65" s="134">
        <f>'3. melléklet'!L65</f>
        <v>0</v>
      </c>
      <c r="K65" s="134">
        <f>'4. melléklet'!L65+'5. melléklet'!L65+'6. melléklet'!L65+'7. melléklet'!L65+'8. melléklet'!L65</f>
        <v>0</v>
      </c>
      <c r="L65" s="366">
        <f t="shared" si="0"/>
        <v>1136806</v>
      </c>
    </row>
    <row r="66" spans="1:12" s="68" customFormat="1" ht="15" customHeight="1" thickBot="1">
      <c r="A66" s="162" t="s">
        <v>131</v>
      </c>
      <c r="B66" s="67"/>
      <c r="C66" s="56"/>
      <c r="D66" s="294" t="s">
        <v>434</v>
      </c>
      <c r="E66" s="66" t="s">
        <v>187</v>
      </c>
      <c r="F66" s="66"/>
      <c r="G66" s="66"/>
      <c r="H66" s="140"/>
      <c r="I66" s="134">
        <f>'2. melléklet'!L66</f>
        <v>2002140</v>
      </c>
      <c r="J66" s="134">
        <f>'3. melléklet'!L66</f>
        <v>5323</v>
      </c>
      <c r="K66" s="134">
        <f>'4. melléklet'!L66+'5. melléklet'!L66+'6. melléklet'!L66+'7. melléklet'!L66+'8. melléklet'!L66</f>
        <v>15469</v>
      </c>
      <c r="L66" s="366">
        <f t="shared" si="0"/>
        <v>2022932</v>
      </c>
    </row>
    <row r="67" spans="1:12" s="68" customFormat="1" ht="15" customHeight="1" thickBot="1">
      <c r="A67" s="162" t="s">
        <v>132</v>
      </c>
      <c r="B67" s="67"/>
      <c r="C67" s="56"/>
      <c r="D67" s="294" t="s">
        <v>435</v>
      </c>
      <c r="E67" s="66" t="s">
        <v>345</v>
      </c>
      <c r="F67" s="66"/>
      <c r="G67" s="66"/>
      <c r="H67" s="140"/>
      <c r="I67" s="134">
        <f>'2. melléklet'!L67</f>
        <v>46542</v>
      </c>
      <c r="J67" s="134">
        <f>'3. melléklet'!L67</f>
        <v>0</v>
      </c>
      <c r="K67" s="134">
        <f>'4. melléklet'!L67+'5. melléklet'!L67+'6. melléklet'!L67+'7. melléklet'!L67+'8. melléklet'!L67</f>
        <v>0</v>
      </c>
      <c r="L67" s="366">
        <f t="shared" si="0"/>
        <v>46542</v>
      </c>
    </row>
    <row r="68" spans="1:12" s="68" customFormat="1" ht="15" customHeight="1" thickBot="1">
      <c r="A68" s="277" t="s">
        <v>133</v>
      </c>
      <c r="B68" s="278"/>
      <c r="C68" s="279"/>
      <c r="D68" s="295" t="s">
        <v>436</v>
      </c>
      <c r="E68" s="280" t="s">
        <v>444</v>
      </c>
      <c r="F68" s="280"/>
      <c r="G68" s="280"/>
      <c r="H68" s="281"/>
      <c r="I68" s="282">
        <f>'2. melléklet'!L68</f>
        <v>0</v>
      </c>
      <c r="J68" s="282">
        <f>'3. melléklet'!L68</f>
        <v>410312</v>
      </c>
      <c r="K68" s="282">
        <f>'4. melléklet'!L68+'5. melléklet'!L68+'6. melléklet'!L68+'7. melléklet'!L68+'8. melléklet'!L68</f>
        <v>873389</v>
      </c>
      <c r="L68" s="367">
        <f t="shared" si="0"/>
        <v>1283701</v>
      </c>
    </row>
    <row r="69" spans="1:12" s="87" customFormat="1" ht="15" customHeight="1" thickBot="1">
      <c r="A69" s="162" t="s">
        <v>134</v>
      </c>
      <c r="B69" s="88"/>
      <c r="C69" s="89" t="s">
        <v>438</v>
      </c>
      <c r="D69" s="90" t="s">
        <v>437</v>
      </c>
      <c r="E69" s="90"/>
      <c r="F69" s="90"/>
      <c r="G69" s="90"/>
      <c r="H69" s="139"/>
      <c r="I69" s="92">
        <f>'2. melléklet'!L69</f>
        <v>0</v>
      </c>
      <c r="J69" s="92">
        <f>'3. melléklet'!L69</f>
        <v>0</v>
      </c>
      <c r="K69" s="135">
        <f>'4. melléklet'!L69+'5. melléklet'!L69+'6. melléklet'!L69+'7. melléklet'!L69+'8. melléklet'!L69</f>
        <v>0</v>
      </c>
      <c r="L69" s="135">
        <f t="shared" si="0"/>
        <v>0</v>
      </c>
    </row>
    <row r="70" spans="1:12" s="266" customFormat="1" ht="15" customHeight="1" thickBot="1">
      <c r="A70" s="162" t="s">
        <v>135</v>
      </c>
      <c r="B70" s="260"/>
      <c r="C70" s="261" t="s">
        <v>439</v>
      </c>
      <c r="D70" s="271" t="s">
        <v>441</v>
      </c>
      <c r="E70" s="272"/>
      <c r="F70" s="272"/>
      <c r="G70" s="272"/>
      <c r="H70" s="273"/>
      <c r="I70" s="274">
        <f>'2. melléklet'!L70</f>
        <v>0</v>
      </c>
      <c r="J70" s="274">
        <f>'3. melléklet'!L70</f>
        <v>0</v>
      </c>
      <c r="K70" s="274">
        <f>'4. melléklet'!L70+'5. melléklet'!L70+'6. melléklet'!L70+'7. melléklet'!L70+'8. melléklet'!L70</f>
        <v>0</v>
      </c>
      <c r="L70" s="274">
        <f t="shared" si="0"/>
        <v>0</v>
      </c>
    </row>
    <row r="71" spans="1:12" s="266" customFormat="1" ht="15" customHeight="1" thickBot="1">
      <c r="A71" s="162" t="s">
        <v>136</v>
      </c>
      <c r="B71" s="260"/>
      <c r="C71" s="261" t="s">
        <v>440</v>
      </c>
      <c r="D71" s="262" t="s">
        <v>442</v>
      </c>
      <c r="E71" s="263"/>
      <c r="F71" s="263"/>
      <c r="G71" s="263"/>
      <c r="H71" s="265"/>
      <c r="I71" s="264">
        <f>'2. melléklet'!L71</f>
        <v>0</v>
      </c>
      <c r="J71" s="264">
        <f>'3. melléklet'!L71</f>
        <v>0</v>
      </c>
      <c r="K71" s="264">
        <f>'4. melléklet'!L71+'5. melléklet'!L71+'6. melléklet'!L71+'7. melléklet'!L71+'8. melléklet'!L71</f>
        <v>0</v>
      </c>
      <c r="L71" s="264">
        <f t="shared" si="0"/>
        <v>0</v>
      </c>
    </row>
    <row r="72" spans="1:12" s="87" customFormat="1" ht="30" customHeight="1" thickBot="1">
      <c r="A72" s="162" t="s">
        <v>137</v>
      </c>
      <c r="B72" s="474" t="s">
        <v>544</v>
      </c>
      <c r="C72" s="475"/>
      <c r="D72" s="475"/>
      <c r="E72" s="475"/>
      <c r="F72" s="475"/>
      <c r="G72" s="475"/>
      <c r="H72" s="475"/>
      <c r="I72" s="100">
        <f>'2. melléklet'!L72</f>
        <v>7238724</v>
      </c>
      <c r="J72" s="100">
        <f>'3. melléklet'!L72</f>
        <v>519477</v>
      </c>
      <c r="K72" s="100">
        <f>'4. melléklet'!L72+'5. melléklet'!L72+'6. melléklet'!L72+'7. melléklet'!L72+'8. melléklet'!L72</f>
        <v>1085835</v>
      </c>
      <c r="L72" s="100">
        <f>SUM(I72:K72)-L68</f>
        <v>7560335</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275</v>
      </c>
      <c r="J74" s="39" t="s">
        <v>276</v>
      </c>
      <c r="K74" s="39" t="s">
        <v>537</v>
      </c>
      <c r="L74" s="64" t="s">
        <v>487</v>
      </c>
    </row>
    <row r="75" spans="1:12" s="107" customFormat="1" ht="16.5" thickBot="1">
      <c r="A75" s="162" t="s">
        <v>140</v>
      </c>
      <c r="B75" s="104" t="s">
        <v>81</v>
      </c>
      <c r="C75" s="105" t="s">
        <v>445</v>
      </c>
      <c r="D75" s="105"/>
      <c r="E75" s="105"/>
      <c r="F75" s="105"/>
      <c r="G75" s="105"/>
      <c r="H75" s="105"/>
      <c r="I75" s="106">
        <f>'2. melléklet'!L75</f>
        <v>2495747</v>
      </c>
      <c r="J75" s="106">
        <f>'3. melléklet'!L75</f>
        <v>515477</v>
      </c>
      <c r="K75" s="106">
        <f>'4. melléklet'!L75+'5. melléklet'!L75+'6. melléklet'!L75+'7. melléklet'!L75+'8. melléklet'!L75</f>
        <v>1080383</v>
      </c>
      <c r="L75" s="106">
        <f>SUM(I75:K75)</f>
        <v>4091607</v>
      </c>
    </row>
    <row r="76" spans="1:12" s="107" customFormat="1" ht="16.5" thickBot="1">
      <c r="A76" s="162" t="s">
        <v>141</v>
      </c>
      <c r="B76" s="108"/>
      <c r="C76" s="109" t="s">
        <v>446</v>
      </c>
      <c r="D76" s="110" t="s">
        <v>87</v>
      </c>
      <c r="E76" s="110"/>
      <c r="F76" s="110"/>
      <c r="G76" s="110"/>
      <c r="H76" s="111"/>
      <c r="I76" s="112">
        <f>'2. melléklet'!L76</f>
        <v>143315</v>
      </c>
      <c r="J76" s="112">
        <f>'3. melléklet'!L76</f>
        <v>271030</v>
      </c>
      <c r="K76" s="112">
        <f>'4. melléklet'!L76+'5. melléklet'!L76+'6. melléklet'!L76+'7. melléklet'!L76+'8. melléklet'!L76</f>
        <v>611652</v>
      </c>
      <c r="L76" s="112">
        <f aca="true" t="shared" si="1" ref="L76:L103">SUM(I76:K76)</f>
        <v>1025997</v>
      </c>
    </row>
    <row r="77" spans="1:12" s="107" customFormat="1" ht="16.5" thickBot="1">
      <c r="A77" s="162" t="s">
        <v>142</v>
      </c>
      <c r="B77" s="108"/>
      <c r="C77" s="109" t="s">
        <v>447</v>
      </c>
      <c r="D77" s="113" t="s">
        <v>188</v>
      </c>
      <c r="E77" s="114"/>
      <c r="F77" s="113"/>
      <c r="G77" s="113"/>
      <c r="H77" s="115"/>
      <c r="I77" s="116">
        <f>'2. melléklet'!L77</f>
        <v>23285</v>
      </c>
      <c r="J77" s="116">
        <f>'3. melléklet'!L77</f>
        <v>44974</v>
      </c>
      <c r="K77" s="116">
        <f>'4. melléklet'!L77+'5. melléklet'!L77+'6. melléklet'!L77+'7. melléklet'!L77+'8. melléklet'!L77</f>
        <v>107945</v>
      </c>
      <c r="L77" s="116">
        <f t="shared" si="1"/>
        <v>176204</v>
      </c>
    </row>
    <row r="78" spans="1:12" s="107" customFormat="1" ht="16.5" thickBot="1">
      <c r="A78" s="162" t="s">
        <v>143</v>
      </c>
      <c r="B78" s="108"/>
      <c r="C78" s="109" t="s">
        <v>447</v>
      </c>
      <c r="D78" s="113" t="s">
        <v>189</v>
      </c>
      <c r="E78" s="114"/>
      <c r="F78" s="113"/>
      <c r="G78" s="113"/>
      <c r="H78" s="115"/>
      <c r="I78" s="116">
        <f>'2. melléklet'!L78</f>
        <v>811558</v>
      </c>
      <c r="J78" s="116">
        <f>'3. melléklet'!L78</f>
        <v>199473</v>
      </c>
      <c r="K78" s="116">
        <f>'4. melléklet'!L78+'5. melléklet'!L78+'6. melléklet'!L78+'7. melléklet'!L78+'8. melléklet'!L78</f>
        <v>360786</v>
      </c>
      <c r="L78" s="116">
        <f t="shared" si="1"/>
        <v>1371817</v>
      </c>
    </row>
    <row r="79" spans="1:12" s="107" customFormat="1" ht="16.5" thickBot="1">
      <c r="A79" s="162" t="s">
        <v>144</v>
      </c>
      <c r="B79" s="108"/>
      <c r="C79" s="109" t="s">
        <v>448</v>
      </c>
      <c r="D79" s="117" t="s">
        <v>198</v>
      </c>
      <c r="E79" s="118"/>
      <c r="F79" s="118"/>
      <c r="G79" s="117"/>
      <c r="H79" s="119"/>
      <c r="I79" s="128">
        <f>'2. melléklet'!L79</f>
        <v>30560</v>
      </c>
      <c r="J79" s="128">
        <f>'3. melléklet'!L79</f>
        <v>0</v>
      </c>
      <c r="K79" s="128">
        <f>'4. melléklet'!L79+'5. melléklet'!L79+'6. melléklet'!L79+'7. melléklet'!L79+'8. melléklet'!L79</f>
        <v>0</v>
      </c>
      <c r="L79" s="128">
        <f t="shared" si="1"/>
        <v>30560</v>
      </c>
    </row>
    <row r="80" spans="1:12" s="107" customFormat="1" ht="16.5" thickBot="1">
      <c r="A80" s="162" t="s">
        <v>145</v>
      </c>
      <c r="B80" s="108"/>
      <c r="C80" s="109" t="s">
        <v>449</v>
      </c>
      <c r="D80" s="113" t="s">
        <v>190</v>
      </c>
      <c r="E80" s="114"/>
      <c r="F80" s="113"/>
      <c r="G80" s="113"/>
      <c r="H80" s="115"/>
      <c r="I80" s="116">
        <f>'2. melléklet'!L80</f>
        <v>1487029</v>
      </c>
      <c r="J80" s="116">
        <f>'3. melléklet'!L80</f>
        <v>0</v>
      </c>
      <c r="K80" s="116">
        <f>'4. melléklet'!L80+'5. melléklet'!L80+'6. melléklet'!L80+'7. melléklet'!L80+'8. melléklet'!L80</f>
        <v>0</v>
      </c>
      <c r="L80" s="116">
        <f t="shared" si="1"/>
        <v>1487029</v>
      </c>
    </row>
    <row r="81" spans="1:12" s="161" customFormat="1" ht="15.75" thickBot="1">
      <c r="A81" s="162" t="s">
        <v>146</v>
      </c>
      <c r="B81" s="75"/>
      <c r="C81" s="76"/>
      <c r="D81" s="77" t="s">
        <v>450</v>
      </c>
      <c r="E81" s="78" t="s">
        <v>232</v>
      </c>
      <c r="F81" s="78"/>
      <c r="G81" s="78"/>
      <c r="H81" s="79"/>
      <c r="I81" s="61">
        <f>'2. melléklet'!L81</f>
        <v>442529</v>
      </c>
      <c r="J81" s="61">
        <f>'3. melléklet'!L81</f>
        <v>0</v>
      </c>
      <c r="K81" s="61">
        <f>'4. melléklet'!L81+'5. melléklet'!L81+'6. melléklet'!L81+'7. melléklet'!L81+'8. melléklet'!L81</f>
        <v>0</v>
      </c>
      <c r="L81" s="364">
        <f t="shared" si="1"/>
        <v>442529</v>
      </c>
    </row>
    <row r="82" spans="1:12" s="161" customFormat="1" ht="15.75" thickBot="1">
      <c r="A82" s="162" t="s">
        <v>147</v>
      </c>
      <c r="B82" s="75"/>
      <c r="C82" s="76"/>
      <c r="D82" s="77" t="s">
        <v>451</v>
      </c>
      <c r="E82" s="78" t="s">
        <v>221</v>
      </c>
      <c r="F82" s="78"/>
      <c r="G82" s="78"/>
      <c r="H82" s="79"/>
      <c r="I82" s="61">
        <f>'2. melléklet'!L82</f>
        <v>560205</v>
      </c>
      <c r="J82" s="61">
        <f>'3. melléklet'!L82</f>
        <v>0</v>
      </c>
      <c r="K82" s="61">
        <f>'4. melléklet'!L82+'5. melléklet'!L82+'6. melléklet'!L82+'7. melléklet'!L82+'8. melléklet'!L82</f>
        <v>0</v>
      </c>
      <c r="L82" s="364">
        <f t="shared" si="1"/>
        <v>560205</v>
      </c>
    </row>
    <row r="83" spans="1:12" s="161" customFormat="1" ht="15.75" thickBot="1">
      <c r="A83" s="162" t="s">
        <v>148</v>
      </c>
      <c r="B83" s="75"/>
      <c r="C83" s="76"/>
      <c r="D83" s="77" t="s">
        <v>452</v>
      </c>
      <c r="E83" s="78" t="s">
        <v>220</v>
      </c>
      <c r="F83" s="43"/>
      <c r="G83" s="78"/>
      <c r="H83" s="79"/>
      <c r="I83" s="61">
        <f>'2. melléklet'!L83</f>
        <v>0</v>
      </c>
      <c r="J83" s="61">
        <f>'3. melléklet'!L83</f>
        <v>0</v>
      </c>
      <c r="K83" s="61">
        <f>'4. melléklet'!L83+'5. melléklet'!L83+'6. melléklet'!L83+'7. melléklet'!L83+'8. melléklet'!L83</f>
        <v>0</v>
      </c>
      <c r="L83" s="364">
        <f t="shared" si="1"/>
        <v>0</v>
      </c>
    </row>
    <row r="84" spans="1:12" s="161" customFormat="1" ht="15.75" thickBot="1">
      <c r="A84" s="162" t="s">
        <v>149</v>
      </c>
      <c r="B84" s="75"/>
      <c r="C84" s="76"/>
      <c r="D84" s="77" t="s">
        <v>453</v>
      </c>
      <c r="E84" s="80" t="s">
        <v>223</v>
      </c>
      <c r="F84" s="60"/>
      <c r="G84" s="80"/>
      <c r="H84" s="81"/>
      <c r="I84" s="62">
        <f>'2. melléklet'!L84</f>
        <v>320606</v>
      </c>
      <c r="J84" s="62">
        <f>'3. melléklet'!L84</f>
        <v>0</v>
      </c>
      <c r="K84" s="62">
        <f>'4. melléklet'!L84+'5. melléklet'!L84+'6. melléklet'!L84+'7. melléklet'!L84+'8. melléklet'!L84</f>
        <v>0</v>
      </c>
      <c r="L84" s="365">
        <f t="shared" si="1"/>
        <v>320606</v>
      </c>
    </row>
    <row r="85" spans="1:12" s="161" customFormat="1" ht="15.75" thickBot="1">
      <c r="A85" s="162" t="s">
        <v>150</v>
      </c>
      <c r="B85" s="75"/>
      <c r="C85" s="76"/>
      <c r="D85" s="77" t="s">
        <v>454</v>
      </c>
      <c r="E85" s="78" t="s">
        <v>222</v>
      </c>
      <c r="F85" s="43"/>
      <c r="G85" s="78"/>
      <c r="H85" s="79"/>
      <c r="I85" s="61">
        <f>'2. melléklet'!L85</f>
        <v>42760</v>
      </c>
      <c r="J85" s="61">
        <f>'3. melléklet'!L85</f>
        <v>0</v>
      </c>
      <c r="K85" s="61">
        <f>'4. melléklet'!L85+'5. melléklet'!L85+'6. melléklet'!L85+'7. melléklet'!L85+'8. melléklet'!L85</f>
        <v>0</v>
      </c>
      <c r="L85" s="364">
        <f t="shared" si="1"/>
        <v>42760</v>
      </c>
    </row>
    <row r="86" spans="1:12" s="161" customFormat="1" ht="15.75" thickBot="1">
      <c r="A86" s="162" t="s">
        <v>151</v>
      </c>
      <c r="B86" s="75"/>
      <c r="C86" s="76"/>
      <c r="D86" s="77" t="s">
        <v>455</v>
      </c>
      <c r="E86" s="78" t="s">
        <v>88</v>
      </c>
      <c r="F86" s="43"/>
      <c r="G86" s="78"/>
      <c r="H86" s="79"/>
      <c r="I86" s="61">
        <f>'2. melléklet'!L86</f>
        <v>120929</v>
      </c>
      <c r="J86" s="61">
        <f>'3. melléklet'!L86</f>
        <v>0</v>
      </c>
      <c r="K86" s="61">
        <f>'4. melléklet'!L86+'5. melléklet'!L86+'6. melléklet'!L86+'7. melléklet'!L86+'8. melléklet'!L86</f>
        <v>0</v>
      </c>
      <c r="L86" s="364">
        <f t="shared" si="1"/>
        <v>120929</v>
      </c>
    </row>
    <row r="87" spans="1:12" s="107" customFormat="1" ht="16.5" thickBot="1">
      <c r="A87" s="162" t="s">
        <v>152</v>
      </c>
      <c r="B87" s="104" t="s">
        <v>84</v>
      </c>
      <c r="C87" s="105" t="s">
        <v>457</v>
      </c>
      <c r="D87" s="120"/>
      <c r="E87" s="120"/>
      <c r="F87" s="105"/>
      <c r="G87" s="105"/>
      <c r="H87" s="105"/>
      <c r="I87" s="106">
        <f>'2. melléklet'!L87</f>
        <v>3370126</v>
      </c>
      <c r="J87" s="106">
        <f>'3. melléklet'!L87</f>
        <v>4000</v>
      </c>
      <c r="K87" s="106">
        <f>'4. melléklet'!L87+'5. melléklet'!L87+'6. melléklet'!L87+'7. melléklet'!L87+'8. melléklet'!L87</f>
        <v>5452</v>
      </c>
      <c r="L87" s="106">
        <f t="shared" si="1"/>
        <v>3379578</v>
      </c>
    </row>
    <row r="88" spans="1:12" s="107" customFormat="1" ht="16.5" thickBot="1">
      <c r="A88" s="162" t="s">
        <v>153</v>
      </c>
      <c r="B88" s="108"/>
      <c r="C88" s="109" t="s">
        <v>458</v>
      </c>
      <c r="D88" s="110" t="s">
        <v>171</v>
      </c>
      <c r="E88" s="110"/>
      <c r="F88" s="110"/>
      <c r="G88" s="110"/>
      <c r="H88" s="111"/>
      <c r="I88" s="112">
        <f>'2. melléklet'!L88</f>
        <v>2761791</v>
      </c>
      <c r="J88" s="112">
        <f>'3. melléklet'!L88</f>
        <v>4000</v>
      </c>
      <c r="K88" s="112">
        <f>'4. melléklet'!L88+'5. melléklet'!L88+'6. melléklet'!L88+'7. melléklet'!L88+'8. melléklet'!L88</f>
        <v>5452</v>
      </c>
      <c r="L88" s="112">
        <f t="shared" si="1"/>
        <v>2771243</v>
      </c>
    </row>
    <row r="89" spans="1:12" s="107" customFormat="1" ht="16.5" thickBot="1">
      <c r="A89" s="162" t="s">
        <v>154</v>
      </c>
      <c r="B89" s="108"/>
      <c r="C89" s="109" t="s">
        <v>459</v>
      </c>
      <c r="D89" s="113" t="s">
        <v>96</v>
      </c>
      <c r="E89" s="113"/>
      <c r="F89" s="113"/>
      <c r="G89" s="113"/>
      <c r="H89" s="115"/>
      <c r="I89" s="116">
        <f>'2. melléklet'!L89</f>
        <v>499479</v>
      </c>
      <c r="J89" s="116">
        <f>'3. melléklet'!L89</f>
        <v>0</v>
      </c>
      <c r="K89" s="116">
        <f>'4. melléklet'!L89+'5. melléklet'!L89+'6. melléklet'!L89+'7. melléklet'!L89+'8. melléklet'!L89</f>
        <v>0</v>
      </c>
      <c r="L89" s="116">
        <f t="shared" si="1"/>
        <v>499479</v>
      </c>
    </row>
    <row r="90" spans="1:12" s="107" customFormat="1" ht="16.5" thickBot="1">
      <c r="A90" s="162" t="s">
        <v>155</v>
      </c>
      <c r="B90" s="108"/>
      <c r="C90" s="109" t="s">
        <v>460</v>
      </c>
      <c r="D90" s="113" t="s">
        <v>191</v>
      </c>
      <c r="E90" s="114"/>
      <c r="F90" s="113"/>
      <c r="G90" s="113"/>
      <c r="H90" s="115"/>
      <c r="I90" s="116">
        <f>'2. melléklet'!L90</f>
        <v>108856</v>
      </c>
      <c r="J90" s="116">
        <f>'3. melléklet'!L90</f>
        <v>0</v>
      </c>
      <c r="K90" s="116">
        <f>'4. melléklet'!L90+'5. melléklet'!L90+'6. melléklet'!L90+'7. melléklet'!L90+'8. melléklet'!L90</f>
        <v>0</v>
      </c>
      <c r="L90" s="116">
        <f t="shared" si="1"/>
        <v>108856</v>
      </c>
    </row>
    <row r="91" spans="1:12" s="161" customFormat="1" ht="15.75" thickBot="1">
      <c r="A91" s="162" t="s">
        <v>156</v>
      </c>
      <c r="B91" s="75"/>
      <c r="C91" s="82"/>
      <c r="D91" s="77" t="s">
        <v>461</v>
      </c>
      <c r="E91" s="78" t="s">
        <v>224</v>
      </c>
      <c r="F91" s="78"/>
      <c r="G91" s="78"/>
      <c r="H91" s="79"/>
      <c r="I91" s="61">
        <f>'2. melléklet'!L91</f>
        <v>0</v>
      </c>
      <c r="J91" s="61">
        <f>'3. melléklet'!L91</f>
        <v>0</v>
      </c>
      <c r="K91" s="61">
        <f>'4. melléklet'!L91+'5. melléklet'!L91+'6. melléklet'!L91+'7. melléklet'!L91+'8. melléklet'!L91</f>
        <v>0</v>
      </c>
      <c r="L91" s="364">
        <f t="shared" si="1"/>
        <v>0</v>
      </c>
    </row>
    <row r="92" spans="1:12" s="161" customFormat="1" ht="15.75" thickBot="1">
      <c r="A92" s="162" t="s">
        <v>157</v>
      </c>
      <c r="B92" s="75"/>
      <c r="C92" s="82"/>
      <c r="D92" s="77" t="s">
        <v>462</v>
      </c>
      <c r="E92" s="78" t="s">
        <v>192</v>
      </c>
      <c r="F92" s="78"/>
      <c r="G92" s="78"/>
      <c r="H92" s="79"/>
      <c r="I92" s="61">
        <f>'2. melléklet'!L92</f>
        <v>2500</v>
      </c>
      <c r="J92" s="61">
        <f>'3. melléklet'!L92</f>
        <v>0</v>
      </c>
      <c r="K92" s="61">
        <f>'4. melléklet'!L92+'5. melléklet'!L92+'6. melléklet'!L92+'7. melléklet'!L92+'8. melléklet'!L92</f>
        <v>0</v>
      </c>
      <c r="L92" s="364">
        <f t="shared" si="1"/>
        <v>2500</v>
      </c>
    </row>
    <row r="93" spans="1:12" s="161" customFormat="1" ht="15.75" thickBot="1">
      <c r="A93" s="162" t="s">
        <v>158</v>
      </c>
      <c r="B93" s="75"/>
      <c r="C93" s="82"/>
      <c r="D93" s="77" t="s">
        <v>463</v>
      </c>
      <c r="E93" s="78" t="s">
        <v>225</v>
      </c>
      <c r="F93" s="43"/>
      <c r="G93" s="78"/>
      <c r="H93" s="79"/>
      <c r="I93" s="61">
        <f>'2. melléklet'!L93</f>
        <v>33000</v>
      </c>
      <c r="J93" s="61">
        <f>'3. melléklet'!L93</f>
        <v>0</v>
      </c>
      <c r="K93" s="61">
        <f>'4. melléklet'!L93+'5. melléklet'!L93+'6. melléklet'!L93+'7. melléklet'!L93+'8. melléklet'!L93</f>
        <v>0</v>
      </c>
      <c r="L93" s="364">
        <f t="shared" si="1"/>
        <v>33000</v>
      </c>
    </row>
    <row r="94" spans="1:12" s="161" customFormat="1" ht="15.75" thickBot="1">
      <c r="A94" s="162" t="s">
        <v>159</v>
      </c>
      <c r="B94" s="75"/>
      <c r="C94" s="82"/>
      <c r="D94" s="77" t="s">
        <v>456</v>
      </c>
      <c r="E94" s="78" t="s">
        <v>193</v>
      </c>
      <c r="F94" s="43"/>
      <c r="G94" s="78"/>
      <c r="H94" s="79"/>
      <c r="I94" s="62">
        <f>'2. melléklet'!L94</f>
        <v>73356</v>
      </c>
      <c r="J94" s="62">
        <f>'3. melléklet'!L94</f>
        <v>0</v>
      </c>
      <c r="K94" s="62">
        <f>'4. melléklet'!L94+'5. melléklet'!L94+'6. melléklet'!L94+'7. melléklet'!L94+'8. melléklet'!L94</f>
        <v>0</v>
      </c>
      <c r="L94" s="365">
        <f t="shared" si="1"/>
        <v>73356</v>
      </c>
    </row>
    <row r="95" spans="1:12" s="103" customFormat="1" ht="30" customHeight="1" thickBot="1">
      <c r="A95" s="162" t="s">
        <v>160</v>
      </c>
      <c r="B95" s="479" t="s">
        <v>197</v>
      </c>
      <c r="C95" s="480"/>
      <c r="D95" s="480"/>
      <c r="E95" s="480"/>
      <c r="F95" s="480"/>
      <c r="G95" s="480"/>
      <c r="H95" s="481"/>
      <c r="I95" s="100">
        <f>'2. melléklet'!L95</f>
        <v>5865873</v>
      </c>
      <c r="J95" s="100">
        <f>'3. melléklet'!L95</f>
        <v>519477</v>
      </c>
      <c r="K95" s="100">
        <f>'4. melléklet'!L95+'5. melléklet'!L95+'6. melléklet'!L95+'7. melléklet'!L95+'8. melléklet'!L95</f>
        <v>1085835</v>
      </c>
      <c r="L95" s="100">
        <f t="shared" si="1"/>
        <v>7471185</v>
      </c>
    </row>
    <row r="96" spans="1:12" s="107" customFormat="1" ht="16.5" thickBot="1">
      <c r="A96" s="162" t="s">
        <v>161</v>
      </c>
      <c r="B96" s="104" t="s">
        <v>86</v>
      </c>
      <c r="C96" s="105" t="s">
        <v>464</v>
      </c>
      <c r="D96" s="105"/>
      <c r="E96" s="105"/>
      <c r="F96" s="105"/>
      <c r="G96" s="105"/>
      <c r="H96" s="105"/>
      <c r="I96" s="106">
        <f>'2. melléklet'!L96</f>
        <v>1372851</v>
      </c>
      <c r="J96" s="106">
        <f>'3. melléklet'!L96</f>
        <v>0</v>
      </c>
      <c r="K96" s="106">
        <f>'4. melléklet'!L96+'5. melléklet'!L96+'6. melléklet'!L96+'7. melléklet'!L96+'8. melléklet'!L96</f>
        <v>0</v>
      </c>
      <c r="L96" s="106">
        <f t="shared" si="1"/>
        <v>1372851</v>
      </c>
    </row>
    <row r="97" spans="1:12" s="107" customFormat="1" ht="16.5" thickBot="1">
      <c r="A97" s="162" t="s">
        <v>162</v>
      </c>
      <c r="B97" s="108"/>
      <c r="C97" s="123" t="s">
        <v>465</v>
      </c>
      <c r="D97" s="124" t="s">
        <v>469</v>
      </c>
      <c r="E97" s="124"/>
      <c r="F97" s="124"/>
      <c r="G97" s="124"/>
      <c r="H97" s="125"/>
      <c r="I97" s="129">
        <f>'2. melléklet'!L97</f>
        <v>0</v>
      </c>
      <c r="J97" s="129">
        <f>'3. melléklet'!L97</f>
        <v>0</v>
      </c>
      <c r="K97" s="129">
        <f>'4. melléklet'!L97+'5. melléklet'!L97+'6. melléklet'!L97+'7. melléklet'!L97+'8. melléklet'!L97</f>
        <v>0</v>
      </c>
      <c r="L97" s="129">
        <f t="shared" si="1"/>
        <v>0</v>
      </c>
    </row>
    <row r="98" spans="1:12" s="68" customFormat="1" ht="15" customHeight="1" thickBot="1">
      <c r="A98" s="162" t="s">
        <v>163</v>
      </c>
      <c r="B98" s="67"/>
      <c r="C98" s="56"/>
      <c r="D98" s="294" t="s">
        <v>473</v>
      </c>
      <c r="E98" s="66" t="s">
        <v>476</v>
      </c>
      <c r="F98" s="66"/>
      <c r="G98" s="66"/>
      <c r="H98" s="140"/>
      <c r="I98" s="134">
        <f>'2. melléklet'!L98</f>
        <v>42608</v>
      </c>
      <c r="J98" s="134">
        <f>'3. melléklet'!L98</f>
        <v>0</v>
      </c>
      <c r="K98" s="134">
        <f>'4. melléklet'!L98+'5. melléklet'!L98+'6. melléklet'!L98+'7. melléklet'!L98+'8. melléklet'!L98</f>
        <v>0</v>
      </c>
      <c r="L98" s="366">
        <f t="shared" si="1"/>
        <v>42608</v>
      </c>
    </row>
    <row r="99" spans="1:12" s="68" customFormat="1" ht="15" customHeight="1" thickBot="1">
      <c r="A99" s="162" t="s">
        <v>164</v>
      </c>
      <c r="B99" s="67"/>
      <c r="C99" s="56"/>
      <c r="D99" s="294" t="s">
        <v>474</v>
      </c>
      <c r="E99" s="66" t="s">
        <v>295</v>
      </c>
      <c r="F99" s="66"/>
      <c r="G99" s="66"/>
      <c r="H99" s="140"/>
      <c r="I99" s="134">
        <f>'2. melléklet'!L99</f>
        <v>46542</v>
      </c>
      <c r="J99" s="134">
        <f>'3. melléklet'!L99</f>
        <v>0</v>
      </c>
      <c r="K99" s="134">
        <f>'4. melléklet'!L99+'5. melléklet'!L99+'6. melléklet'!L99+'7. melléklet'!L99+'8. melléklet'!L99</f>
        <v>0</v>
      </c>
      <c r="L99" s="366">
        <f t="shared" si="1"/>
        <v>46542</v>
      </c>
    </row>
    <row r="100" spans="1:12" s="68" customFormat="1" ht="15" customHeight="1" thickBot="1">
      <c r="A100" s="162" t="s">
        <v>165</v>
      </c>
      <c r="B100" s="278"/>
      <c r="C100" s="279"/>
      <c r="D100" s="285" t="s">
        <v>475</v>
      </c>
      <c r="E100" s="280" t="s">
        <v>477</v>
      </c>
      <c r="F100" s="280"/>
      <c r="G100" s="280"/>
      <c r="H100" s="281"/>
      <c r="I100" s="282">
        <f>'2. melléklet'!L100</f>
        <v>1283701</v>
      </c>
      <c r="J100" s="282">
        <f>'3. melléklet'!L100</f>
        <v>0</v>
      </c>
      <c r="K100" s="282">
        <f>'4. melléklet'!L100+'5. melléklet'!L100+'6. melléklet'!L100+'7. melléklet'!L100+'8. melléklet'!L100</f>
        <v>0</v>
      </c>
      <c r="L100" s="367">
        <f t="shared" si="1"/>
        <v>1283701</v>
      </c>
    </row>
    <row r="101" spans="1:12" s="107" customFormat="1" ht="16.5" thickBot="1">
      <c r="A101" s="162" t="s">
        <v>166</v>
      </c>
      <c r="B101" s="108"/>
      <c r="C101" s="123" t="s">
        <v>466</v>
      </c>
      <c r="D101" s="113" t="s">
        <v>470</v>
      </c>
      <c r="E101" s="113"/>
      <c r="F101" s="113"/>
      <c r="G101" s="113"/>
      <c r="H101" s="115"/>
      <c r="I101" s="116">
        <f>'2. melléklet'!L101</f>
        <v>0</v>
      </c>
      <c r="J101" s="116">
        <f>'3. melléklet'!L101</f>
        <v>0</v>
      </c>
      <c r="K101" s="116">
        <f>'4. melléklet'!L101+'5. melléklet'!L101+'6. melléklet'!L101+'7. melléklet'!L101+'8. melléklet'!L101</f>
        <v>0</v>
      </c>
      <c r="L101" s="116">
        <f t="shared" si="1"/>
        <v>0</v>
      </c>
    </row>
    <row r="102" spans="1:12" s="107" customFormat="1" ht="16.5" thickBot="1">
      <c r="A102" s="162" t="s">
        <v>167</v>
      </c>
      <c r="B102" s="108"/>
      <c r="C102" s="123" t="s">
        <v>467</v>
      </c>
      <c r="D102" s="113" t="s">
        <v>471</v>
      </c>
      <c r="E102" s="113"/>
      <c r="F102" s="113"/>
      <c r="G102" s="113"/>
      <c r="H102" s="115"/>
      <c r="I102" s="291">
        <f>'2. melléklet'!L102</f>
        <v>0</v>
      </c>
      <c r="J102" s="291">
        <f>'3. melléklet'!L102</f>
        <v>0</v>
      </c>
      <c r="K102" s="291">
        <f>'4. melléklet'!L102+'5. melléklet'!L102+'6. melléklet'!L102+'7. melléklet'!L102+'8. melléklet'!L102</f>
        <v>0</v>
      </c>
      <c r="L102" s="291">
        <f t="shared" si="1"/>
        <v>0</v>
      </c>
    </row>
    <row r="103" spans="1:12" s="87" customFormat="1" ht="15" customHeight="1" thickBot="1">
      <c r="A103" s="162" t="s">
        <v>168</v>
      </c>
      <c r="B103" s="284"/>
      <c r="C103" s="283" t="s">
        <v>468</v>
      </c>
      <c r="D103" s="286" t="s">
        <v>472</v>
      </c>
      <c r="E103" s="287"/>
      <c r="F103" s="287"/>
      <c r="G103" s="287"/>
      <c r="H103" s="288"/>
      <c r="I103" s="289">
        <f>'2. melléklet'!L103</f>
        <v>0</v>
      </c>
      <c r="J103" s="289">
        <f>'3. melléklet'!L103</f>
        <v>0</v>
      </c>
      <c r="K103" s="289">
        <f>'4. melléklet'!L103+'5. melléklet'!L103+'6. melléklet'!L103+'7. melléklet'!L103+'8. melléklet'!L103</f>
        <v>0</v>
      </c>
      <c r="L103" s="289">
        <f t="shared" si="1"/>
        <v>0</v>
      </c>
    </row>
    <row r="104" spans="1:12" s="103" customFormat="1" ht="30" customHeight="1" thickBot="1">
      <c r="A104" s="162" t="s">
        <v>169</v>
      </c>
      <c r="B104" s="479" t="s">
        <v>545</v>
      </c>
      <c r="C104" s="480"/>
      <c r="D104" s="480"/>
      <c r="E104" s="480"/>
      <c r="F104" s="480"/>
      <c r="G104" s="480"/>
      <c r="H104" s="481"/>
      <c r="I104" s="126">
        <f>'2. melléklet'!L104</f>
        <v>7238724</v>
      </c>
      <c r="J104" s="126">
        <f>'3. melléklet'!L104</f>
        <v>519477</v>
      </c>
      <c r="K104" s="126">
        <f>'4. melléklet'!L104+'5. melléklet'!L104+'6. melléklet'!L104+'7. melléklet'!L104+'8. melléklet'!L104</f>
        <v>1085835</v>
      </c>
      <c r="L104" s="126">
        <f>SUM(I104:K104)-L100</f>
        <v>7560335</v>
      </c>
    </row>
    <row r="105" spans="1:12" ht="15" thickBot="1">
      <c r="A105" s="162" t="s">
        <v>170</v>
      </c>
      <c r="B105" s="268"/>
      <c r="L105" s="269" t="s">
        <v>8</v>
      </c>
    </row>
    <row r="106" spans="1:12" ht="15" thickBot="1">
      <c r="A106" s="162" t="s">
        <v>530</v>
      </c>
      <c r="B106" s="45" t="s">
        <v>9</v>
      </c>
      <c r="C106" s="45" t="s">
        <v>10</v>
      </c>
      <c r="D106" s="45" t="s">
        <v>11</v>
      </c>
      <c r="E106" s="465" t="s">
        <v>12</v>
      </c>
      <c r="F106" s="466"/>
      <c r="G106" s="466"/>
      <c r="H106" s="467"/>
      <c r="I106" s="45" t="s">
        <v>13</v>
      </c>
      <c r="J106" s="45" t="s">
        <v>90</v>
      </c>
      <c r="K106" s="45" t="s">
        <v>91</v>
      </c>
      <c r="L106" s="45" t="s">
        <v>92</v>
      </c>
    </row>
    <row r="107" spans="1:12" ht="37.5" customHeight="1" thickBot="1">
      <c r="A107" s="162" t="s">
        <v>531</v>
      </c>
      <c r="B107" s="482" t="s">
        <v>566</v>
      </c>
      <c r="C107" s="483"/>
      <c r="D107" s="483"/>
      <c r="E107" s="483"/>
      <c r="F107" s="483"/>
      <c r="G107" s="483"/>
      <c r="H107" s="483"/>
      <c r="I107" s="483"/>
      <c r="J107" s="483"/>
      <c r="K107" s="483"/>
      <c r="L107" s="484"/>
    </row>
    <row r="108" spans="1:12" ht="15" thickBot="1">
      <c r="A108" s="162" t="s">
        <v>532</v>
      </c>
      <c r="B108" s="485"/>
      <c r="C108" s="486"/>
      <c r="D108" s="486"/>
      <c r="E108" s="486"/>
      <c r="F108" s="486"/>
      <c r="G108" s="486"/>
      <c r="H108" s="486"/>
      <c r="I108" s="486"/>
      <c r="J108" s="486"/>
      <c r="K108" s="486"/>
      <c r="L108" s="487"/>
    </row>
    <row r="109" spans="1:12" ht="15.75" thickBot="1">
      <c r="A109" s="162" t="s">
        <v>546</v>
      </c>
      <c r="B109" s="464" t="s">
        <v>173</v>
      </c>
      <c r="C109" s="464"/>
      <c r="D109" s="464"/>
      <c r="E109" s="464"/>
      <c r="F109" s="464"/>
      <c r="G109" s="464"/>
      <c r="H109" s="464"/>
      <c r="I109" s="53">
        <f>SUM(I111:I112)</f>
        <v>4053236</v>
      </c>
      <c r="J109" s="53">
        <f>SUM(J111:J112)</f>
        <v>103842</v>
      </c>
      <c r="K109" s="53">
        <f>SUM(K111:K112)</f>
        <v>196977</v>
      </c>
      <c r="L109" s="53">
        <f>SUM(L111:L112)</f>
        <v>4354055</v>
      </c>
    </row>
    <row r="110" spans="1:12" ht="15" thickBot="1">
      <c r="A110" s="162" t="s">
        <v>547</v>
      </c>
      <c r="B110" s="471" t="s">
        <v>176</v>
      </c>
      <c r="C110" s="472"/>
      <c r="D110" s="472"/>
      <c r="E110" s="472"/>
      <c r="F110" s="472"/>
      <c r="G110" s="472"/>
      <c r="H110" s="473"/>
      <c r="I110" s="52"/>
      <c r="J110" s="52"/>
      <c r="K110" s="52"/>
      <c r="L110" s="52"/>
    </row>
    <row r="111" spans="1:12" ht="15" thickBot="1">
      <c r="A111" s="162" t="s">
        <v>548</v>
      </c>
      <c r="B111" s="469" t="s">
        <v>74</v>
      </c>
      <c r="C111" s="469"/>
      <c r="D111" s="469"/>
      <c r="E111" s="469"/>
      <c r="F111" s="469"/>
      <c r="G111" s="469"/>
      <c r="H111" s="469"/>
      <c r="I111" s="54">
        <f>I7</f>
        <v>3545519</v>
      </c>
      <c r="J111" s="54">
        <f>J7</f>
        <v>103842</v>
      </c>
      <c r="K111" s="54">
        <f>K7</f>
        <v>196977</v>
      </c>
      <c r="L111" s="54">
        <f>SUM(I111:K111)</f>
        <v>3846338</v>
      </c>
    </row>
    <row r="112" spans="1:12" ht="15" thickBot="1">
      <c r="A112" s="162" t="s">
        <v>549</v>
      </c>
      <c r="B112" s="469" t="s">
        <v>177</v>
      </c>
      <c r="C112" s="469"/>
      <c r="D112" s="469"/>
      <c r="E112" s="469"/>
      <c r="F112" s="469"/>
      <c r="G112" s="469"/>
      <c r="H112" s="469"/>
      <c r="I112" s="54">
        <f>I43</f>
        <v>507717</v>
      </c>
      <c r="J112" s="54">
        <f>J43</f>
        <v>0</v>
      </c>
      <c r="K112" s="54">
        <f>K43</f>
        <v>0</v>
      </c>
      <c r="L112" s="54">
        <f>SUM(I112:K112)</f>
        <v>507717</v>
      </c>
    </row>
    <row r="113" spans="1:12" ht="15.75" thickBot="1">
      <c r="A113" s="162" t="s">
        <v>550</v>
      </c>
      <c r="B113" s="464" t="s">
        <v>174</v>
      </c>
      <c r="C113" s="464"/>
      <c r="D113" s="464"/>
      <c r="E113" s="464"/>
      <c r="F113" s="464"/>
      <c r="G113" s="464"/>
      <c r="H113" s="464"/>
      <c r="I113" s="53">
        <f>SUM(I115:I116)</f>
        <v>5865873</v>
      </c>
      <c r="J113" s="53">
        <f>SUM(J115:J116)</f>
        <v>519477</v>
      </c>
      <c r="K113" s="53">
        <f>SUM(K115:K116)</f>
        <v>1085835</v>
      </c>
      <c r="L113" s="53">
        <f>SUM(L115:L116)</f>
        <v>7471185</v>
      </c>
    </row>
    <row r="114" spans="1:12" ht="15" thickBot="1">
      <c r="A114" s="162" t="s">
        <v>551</v>
      </c>
      <c r="B114" s="471" t="s">
        <v>176</v>
      </c>
      <c r="C114" s="472"/>
      <c r="D114" s="472"/>
      <c r="E114" s="472"/>
      <c r="F114" s="472"/>
      <c r="G114" s="472"/>
      <c r="H114" s="473"/>
      <c r="I114" s="52"/>
      <c r="J114" s="52"/>
      <c r="K114" s="52"/>
      <c r="L114" s="52"/>
    </row>
    <row r="115" spans="1:12" ht="15" thickBot="1">
      <c r="A115" s="162" t="s">
        <v>552</v>
      </c>
      <c r="B115" s="469" t="s">
        <v>74</v>
      </c>
      <c r="C115" s="469"/>
      <c r="D115" s="469"/>
      <c r="E115" s="469"/>
      <c r="F115" s="469"/>
      <c r="G115" s="469"/>
      <c r="H115" s="469"/>
      <c r="I115" s="54">
        <f>I75</f>
        <v>2495747</v>
      </c>
      <c r="J115" s="54">
        <f>J75</f>
        <v>515477</v>
      </c>
      <c r="K115" s="54">
        <f>K75</f>
        <v>1080383</v>
      </c>
      <c r="L115" s="54">
        <f>SUM(I115:K115)</f>
        <v>4091607</v>
      </c>
    </row>
    <row r="116" spans="1:12" ht="15" thickBot="1">
      <c r="A116" s="162" t="s">
        <v>553</v>
      </c>
      <c r="B116" s="469" t="s">
        <v>177</v>
      </c>
      <c r="C116" s="469"/>
      <c r="D116" s="469"/>
      <c r="E116" s="469"/>
      <c r="F116" s="469"/>
      <c r="G116" s="469"/>
      <c r="H116" s="469"/>
      <c r="I116" s="54">
        <f>I87</f>
        <v>3370126</v>
      </c>
      <c r="J116" s="54">
        <f>J87</f>
        <v>4000</v>
      </c>
      <c r="K116" s="54">
        <f>K87</f>
        <v>5452</v>
      </c>
      <c r="L116" s="54">
        <f>SUM(I116:K116)</f>
        <v>3379578</v>
      </c>
    </row>
    <row r="117" spans="1:12" ht="16.5" thickBot="1">
      <c r="A117" s="162" t="s">
        <v>554</v>
      </c>
      <c r="B117" s="470" t="s">
        <v>175</v>
      </c>
      <c r="C117" s="470"/>
      <c r="D117" s="470"/>
      <c r="E117" s="470"/>
      <c r="F117" s="470"/>
      <c r="G117" s="470"/>
      <c r="H117" s="470"/>
      <c r="I117" s="130">
        <f>SUM(I119:I120)</f>
        <v>-1812637</v>
      </c>
      <c r="J117" s="130">
        <f>SUM(J119:J120)</f>
        <v>-415635</v>
      </c>
      <c r="K117" s="130">
        <f>SUM(K119:K120)</f>
        <v>-888858</v>
      </c>
      <c r="L117" s="130">
        <f>L109-L113</f>
        <v>-3117130</v>
      </c>
    </row>
    <row r="118" spans="1:12" ht="15" thickBot="1">
      <c r="A118" s="162" t="s">
        <v>555</v>
      </c>
      <c r="B118" s="471" t="s">
        <v>176</v>
      </c>
      <c r="C118" s="472"/>
      <c r="D118" s="472"/>
      <c r="E118" s="472"/>
      <c r="F118" s="472"/>
      <c r="G118" s="472"/>
      <c r="H118" s="473"/>
      <c r="I118" s="52"/>
      <c r="J118" s="52"/>
      <c r="K118" s="52"/>
      <c r="L118" s="52"/>
    </row>
    <row r="119" spans="1:12" ht="15" thickBot="1">
      <c r="A119" s="162" t="s">
        <v>556</v>
      </c>
      <c r="B119" s="469" t="s">
        <v>74</v>
      </c>
      <c r="C119" s="469"/>
      <c r="D119" s="469"/>
      <c r="E119" s="469"/>
      <c r="F119" s="469"/>
      <c r="G119" s="469"/>
      <c r="H119" s="469"/>
      <c r="I119" s="54">
        <f aca="true" t="shared" si="2" ref="I119:L120">I111-I115</f>
        <v>1049772</v>
      </c>
      <c r="J119" s="54">
        <f t="shared" si="2"/>
        <v>-411635</v>
      </c>
      <c r="K119" s="54">
        <f t="shared" si="2"/>
        <v>-883406</v>
      </c>
      <c r="L119" s="54">
        <f t="shared" si="2"/>
        <v>-245269</v>
      </c>
    </row>
    <row r="120" spans="1:12" ht="15" thickBot="1">
      <c r="A120" s="162" t="s">
        <v>557</v>
      </c>
      <c r="B120" s="469" t="s">
        <v>177</v>
      </c>
      <c r="C120" s="469"/>
      <c r="D120" s="469"/>
      <c r="E120" s="469"/>
      <c r="F120" s="469"/>
      <c r="G120" s="469"/>
      <c r="H120" s="469"/>
      <c r="I120" s="54">
        <f t="shared" si="2"/>
        <v>-2862409</v>
      </c>
      <c r="J120" s="54">
        <f t="shared" si="2"/>
        <v>-4000</v>
      </c>
      <c r="K120" s="54">
        <f t="shared" si="2"/>
        <v>-5452</v>
      </c>
      <c r="L120" s="54">
        <f t="shared" si="2"/>
        <v>-2871861</v>
      </c>
    </row>
    <row r="121" spans="1:12" ht="15" thickBot="1">
      <c r="A121" s="162" t="s">
        <v>558</v>
      </c>
      <c r="B121" s="468"/>
      <c r="C121" s="468"/>
      <c r="D121" s="468"/>
      <c r="E121" s="468"/>
      <c r="F121" s="468"/>
      <c r="G121" s="468"/>
      <c r="H121" s="468"/>
      <c r="I121" s="468"/>
      <c r="J121" s="468"/>
      <c r="K121" s="468"/>
      <c r="L121" s="468"/>
    </row>
    <row r="122" spans="1:12" ht="15.75" thickBot="1">
      <c r="A122" s="162" t="s">
        <v>559</v>
      </c>
      <c r="B122" s="464" t="s">
        <v>178</v>
      </c>
      <c r="C122" s="464"/>
      <c r="D122" s="464"/>
      <c r="E122" s="464"/>
      <c r="F122" s="464"/>
      <c r="G122" s="464"/>
      <c r="H122" s="464"/>
      <c r="I122" s="53">
        <f>SUM(I123:I124)</f>
        <v>2002140</v>
      </c>
      <c r="J122" s="53">
        <f>SUM(J123:J124)</f>
        <v>5323</v>
      </c>
      <c r="K122" s="53">
        <f>SUM(K123:K124)</f>
        <v>15469</v>
      </c>
      <c r="L122" s="53">
        <f>SUM(L123:L124)</f>
        <v>2022932</v>
      </c>
    </row>
    <row r="123" spans="1:12" ht="15" thickBot="1">
      <c r="A123" s="162" t="s">
        <v>560</v>
      </c>
      <c r="B123" s="463" t="s">
        <v>194</v>
      </c>
      <c r="C123" s="463"/>
      <c r="D123" s="463"/>
      <c r="E123" s="463"/>
      <c r="F123" s="463"/>
      <c r="G123" s="463"/>
      <c r="H123" s="463"/>
      <c r="I123" s="270">
        <v>284654</v>
      </c>
      <c r="J123" s="270">
        <f>J66</f>
        <v>5323</v>
      </c>
      <c r="K123" s="270">
        <f>K66</f>
        <v>15469</v>
      </c>
      <c r="L123" s="270">
        <f>SUM(I123:K123)</f>
        <v>305446</v>
      </c>
    </row>
    <row r="124" spans="1:12" ht="15" thickBot="1">
      <c r="A124" s="162" t="s">
        <v>561</v>
      </c>
      <c r="B124" s="463" t="s">
        <v>195</v>
      </c>
      <c r="C124" s="463"/>
      <c r="D124" s="463"/>
      <c r="E124" s="463"/>
      <c r="F124" s="463"/>
      <c r="G124" s="463"/>
      <c r="H124" s="463"/>
      <c r="I124" s="270">
        <v>1717486</v>
      </c>
      <c r="J124" s="270"/>
      <c r="K124" s="270"/>
      <c r="L124" s="270">
        <f>SUM(I124:K124)</f>
        <v>1717486</v>
      </c>
    </row>
    <row r="125" spans="1:12" ht="15.75" thickBot="1">
      <c r="A125" s="162" t="s">
        <v>562</v>
      </c>
      <c r="B125" s="464" t="s">
        <v>179</v>
      </c>
      <c r="C125" s="464"/>
      <c r="D125" s="464"/>
      <c r="E125" s="464"/>
      <c r="F125" s="464"/>
      <c r="G125" s="464"/>
      <c r="H125" s="464"/>
      <c r="I125" s="53">
        <f>I126+I127</f>
        <v>1094198</v>
      </c>
      <c r="J125" s="53">
        <f>J126-J127</f>
        <v>0</v>
      </c>
      <c r="K125" s="53">
        <f>K126-K127</f>
        <v>0</v>
      </c>
      <c r="L125" s="53">
        <f>SUM(I125:K125)</f>
        <v>1094198</v>
      </c>
    </row>
    <row r="126" spans="1:12" ht="15" thickBot="1">
      <c r="A126" s="162" t="s">
        <v>563</v>
      </c>
      <c r="B126" s="463" t="s">
        <v>186</v>
      </c>
      <c r="C126" s="463"/>
      <c r="D126" s="463"/>
      <c r="E126" s="463"/>
      <c r="F126" s="463"/>
      <c r="G126" s="463"/>
      <c r="H126" s="463"/>
      <c r="I126" s="270">
        <f>I65-I98</f>
        <v>1094198</v>
      </c>
      <c r="J126" s="270"/>
      <c r="K126" s="270"/>
      <c r="L126" s="270"/>
    </row>
    <row r="127" spans="1:12" ht="15" thickBot="1">
      <c r="A127" s="162" t="s">
        <v>564</v>
      </c>
      <c r="B127" s="463" t="s">
        <v>345</v>
      </c>
      <c r="C127" s="463"/>
      <c r="D127" s="463"/>
      <c r="E127" s="463"/>
      <c r="F127" s="463"/>
      <c r="G127" s="463"/>
      <c r="H127" s="463"/>
      <c r="I127" s="270">
        <f>I67-I99</f>
        <v>0</v>
      </c>
      <c r="J127" s="270"/>
      <c r="K127" s="270"/>
      <c r="L127" s="270"/>
    </row>
    <row r="128" spans="1:12" ht="15.75" thickBot="1">
      <c r="A128" s="162" t="s">
        <v>565</v>
      </c>
      <c r="B128" s="464" t="s">
        <v>180</v>
      </c>
      <c r="C128" s="464"/>
      <c r="D128" s="464"/>
      <c r="E128" s="464"/>
      <c r="F128" s="464"/>
      <c r="G128" s="464"/>
      <c r="H128" s="464"/>
      <c r="I128" s="53">
        <f>I117+I122+I125</f>
        <v>1283701</v>
      </c>
      <c r="J128" s="53">
        <f>J117+J122+J125</f>
        <v>-410312</v>
      </c>
      <c r="K128" s="53">
        <f>K117+K122+K125</f>
        <v>-873389</v>
      </c>
      <c r="L128" s="53">
        <f>L117+L122+L125</f>
        <v>0</v>
      </c>
    </row>
  </sheetData>
  <sheetProtection/>
  <mergeCells count="33">
    <mergeCell ref="E4:H4"/>
    <mergeCell ref="B5:L5"/>
    <mergeCell ref="B6:H6"/>
    <mergeCell ref="E9:H9"/>
    <mergeCell ref="B62:H62"/>
    <mergeCell ref="C63:H63"/>
    <mergeCell ref="B114:H114"/>
    <mergeCell ref="B72:H72"/>
    <mergeCell ref="B74:H74"/>
    <mergeCell ref="B95:H95"/>
    <mergeCell ref="B104:H104"/>
    <mergeCell ref="B107:L107"/>
    <mergeCell ref="B108:L108"/>
    <mergeCell ref="B116:H116"/>
    <mergeCell ref="B117:H117"/>
    <mergeCell ref="B118:H118"/>
    <mergeCell ref="B119:H119"/>
    <mergeCell ref="B120:H120"/>
    <mergeCell ref="B109:H109"/>
    <mergeCell ref="B110:H110"/>
    <mergeCell ref="B111:H111"/>
    <mergeCell ref="B112:H112"/>
    <mergeCell ref="B113:H113"/>
    <mergeCell ref="B127:H127"/>
    <mergeCell ref="B128:H128"/>
    <mergeCell ref="E106:H106"/>
    <mergeCell ref="B121:L121"/>
    <mergeCell ref="B122:H122"/>
    <mergeCell ref="B123:H123"/>
    <mergeCell ref="B124:H124"/>
    <mergeCell ref="B125:H125"/>
    <mergeCell ref="B126:H126"/>
    <mergeCell ref="B115:H115"/>
  </mergeCells>
  <printOptions horizontalCentered="1"/>
  <pageMargins left="0.7086614173228347" right="0.7086614173228347" top="0.7480314960629921" bottom="0.7480314960629921" header="0.31496062992125984" footer="0.31496062992125984"/>
  <pageSetup horizontalDpi="600" verticalDpi="600" orientation="portrait" paperSize="8" scale="49"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J10" sqref="J10"/>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747</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8" t="s">
        <v>614</v>
      </c>
      <c r="C5" s="489"/>
      <c r="D5" s="489"/>
      <c r="E5" s="489"/>
      <c r="F5" s="489"/>
      <c r="G5" s="489"/>
      <c r="H5" s="489"/>
      <c r="I5" s="489"/>
      <c r="J5" s="489"/>
      <c r="K5" s="489"/>
      <c r="L5" s="489"/>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487</v>
      </c>
    </row>
    <row r="7" spans="1:12" s="87" customFormat="1" ht="15" customHeight="1" thickBot="1">
      <c r="A7" s="162" t="s">
        <v>16</v>
      </c>
      <c r="B7" s="83" t="s">
        <v>81</v>
      </c>
      <c r="C7" s="84" t="s">
        <v>353</v>
      </c>
      <c r="D7" s="85"/>
      <c r="E7" s="85"/>
      <c r="F7" s="85"/>
      <c r="G7" s="85"/>
      <c r="H7" s="138"/>
      <c r="I7" s="86">
        <f>SUM(I8,I15,I25,I37)</f>
        <v>3491278</v>
      </c>
      <c r="J7" s="86">
        <f>SUM(J8,J15,J25,J37)</f>
        <v>54241</v>
      </c>
      <c r="K7" s="132">
        <f>SUM(K8,K15,K25,K37)</f>
        <v>0</v>
      </c>
      <c r="L7" s="132">
        <f>SUM(I7:K7)</f>
        <v>3545519</v>
      </c>
    </row>
    <row r="8" spans="1:12" s="87" customFormat="1" ht="15" customHeight="1" thickBot="1">
      <c r="A8" s="162" t="s">
        <v>17</v>
      </c>
      <c r="B8" s="88"/>
      <c r="C8" s="89" t="s">
        <v>354</v>
      </c>
      <c r="D8" s="93" t="s">
        <v>182</v>
      </c>
      <c r="E8" s="94"/>
      <c r="F8" s="94"/>
      <c r="G8" s="94"/>
      <c r="H8" s="139"/>
      <c r="I8" s="133">
        <f>SUM(I9:I14)</f>
        <v>1552745</v>
      </c>
      <c r="J8" s="133">
        <f>SUM(J9:J14)</f>
        <v>48041</v>
      </c>
      <c r="K8" s="133">
        <f>SUM(K9:K14)</f>
        <v>0</v>
      </c>
      <c r="L8" s="133">
        <f aca="true" t="shared" si="0" ref="L8:L71">SUM(I8:K8)</f>
        <v>1600786</v>
      </c>
    </row>
    <row r="9" spans="1:12" s="68" customFormat="1" ht="15" customHeight="1" thickBot="1">
      <c r="A9" s="162" t="s">
        <v>18</v>
      </c>
      <c r="B9" s="67"/>
      <c r="C9" s="69"/>
      <c r="D9" s="293" t="s">
        <v>355</v>
      </c>
      <c r="E9" s="490" t="s">
        <v>200</v>
      </c>
      <c r="F9" s="490"/>
      <c r="G9" s="490"/>
      <c r="H9" s="491"/>
      <c r="I9" s="134">
        <v>1413507</v>
      </c>
      <c r="J9" s="134"/>
      <c r="K9" s="134"/>
      <c r="L9" s="366">
        <f t="shared" si="0"/>
        <v>1413507</v>
      </c>
    </row>
    <row r="10" spans="1:12" s="68" customFormat="1" ht="15" customHeight="1" thickBot="1">
      <c r="A10" s="162" t="s">
        <v>19</v>
      </c>
      <c r="B10" s="67"/>
      <c r="C10" s="69"/>
      <c r="D10" s="294" t="s">
        <v>356</v>
      </c>
      <c r="E10" s="158" t="s">
        <v>231</v>
      </c>
      <c r="F10" s="157"/>
      <c r="G10" s="157"/>
      <c r="H10" s="159"/>
      <c r="I10" s="134"/>
      <c r="J10" s="134"/>
      <c r="K10" s="134"/>
      <c r="L10" s="366">
        <f t="shared" si="0"/>
        <v>0</v>
      </c>
    </row>
    <row r="11" spans="1:12" s="68" customFormat="1" ht="15" customHeight="1" thickBot="1">
      <c r="A11" s="162" t="s">
        <v>20</v>
      </c>
      <c r="B11" s="67"/>
      <c r="C11" s="69"/>
      <c r="D11" s="294" t="s">
        <v>357</v>
      </c>
      <c r="E11" s="158" t="s">
        <v>361</v>
      </c>
      <c r="F11" s="157"/>
      <c r="G11" s="157"/>
      <c r="H11" s="159"/>
      <c r="I11" s="134"/>
      <c r="J11" s="134"/>
      <c r="K11" s="134"/>
      <c r="L11" s="366">
        <f t="shared" si="0"/>
        <v>0</v>
      </c>
    </row>
    <row r="12" spans="1:12" s="68" customFormat="1" ht="15" customHeight="1" thickBot="1">
      <c r="A12" s="162" t="s">
        <v>21</v>
      </c>
      <c r="B12" s="67"/>
      <c r="C12" s="69"/>
      <c r="D12" s="294" t="s">
        <v>359</v>
      </c>
      <c r="E12" s="158" t="s">
        <v>362</v>
      </c>
      <c r="F12" s="157"/>
      <c r="G12" s="157"/>
      <c r="H12" s="159"/>
      <c r="I12" s="134"/>
      <c r="J12" s="134"/>
      <c r="K12" s="134"/>
      <c r="L12" s="366">
        <f t="shared" si="0"/>
        <v>0</v>
      </c>
    </row>
    <row r="13" spans="1:12" s="68" customFormat="1" ht="15" customHeight="1" thickBot="1">
      <c r="A13" s="162" t="s">
        <v>22</v>
      </c>
      <c r="B13" s="67"/>
      <c r="C13" s="69"/>
      <c r="D13" s="294" t="s">
        <v>360</v>
      </c>
      <c r="E13" s="158" t="s">
        <v>363</v>
      </c>
      <c r="F13" s="157"/>
      <c r="G13" s="157"/>
      <c r="H13" s="159"/>
      <c r="I13" s="134"/>
      <c r="J13" s="134"/>
      <c r="K13" s="134"/>
      <c r="L13" s="366">
        <f t="shared" si="0"/>
        <v>0</v>
      </c>
    </row>
    <row r="14" spans="1:12" s="68" customFormat="1" ht="15" customHeight="1" thickBot="1">
      <c r="A14" s="162" t="s">
        <v>23</v>
      </c>
      <c r="B14" s="67"/>
      <c r="C14" s="69"/>
      <c r="D14" s="293" t="s">
        <v>358</v>
      </c>
      <c r="E14" s="66" t="s">
        <v>201</v>
      </c>
      <c r="F14" s="70"/>
      <c r="G14" s="70"/>
      <c r="H14" s="140"/>
      <c r="I14" s="134">
        <v>139238</v>
      </c>
      <c r="J14" s="134">
        <v>48041</v>
      </c>
      <c r="K14" s="134"/>
      <c r="L14" s="366">
        <f t="shared" si="0"/>
        <v>187279</v>
      </c>
    </row>
    <row r="15" spans="1:12" s="87" customFormat="1" ht="15" customHeight="1" thickBot="1">
      <c r="A15" s="162" t="s">
        <v>24</v>
      </c>
      <c r="B15" s="88"/>
      <c r="C15" s="89" t="s">
        <v>364</v>
      </c>
      <c r="D15" s="90" t="s">
        <v>83</v>
      </c>
      <c r="E15" s="91"/>
      <c r="F15" s="91"/>
      <c r="G15" s="91"/>
      <c r="H15" s="141"/>
      <c r="I15" s="92">
        <f>SUM(I16:I24)</f>
        <v>1777300</v>
      </c>
      <c r="J15" s="92">
        <f>SUM(J16:J24)</f>
        <v>0</v>
      </c>
      <c r="K15" s="135">
        <f>SUM(K16:K24)</f>
        <v>0</v>
      </c>
      <c r="L15" s="135">
        <f t="shared" si="0"/>
        <v>1777300</v>
      </c>
    </row>
    <row r="16" spans="1:12" s="38" customFormat="1" ht="15" customHeight="1" thickBot="1">
      <c r="A16" s="162" t="s">
        <v>25</v>
      </c>
      <c r="B16" s="35"/>
      <c r="C16" s="36"/>
      <c r="D16" s="65" t="s">
        <v>365</v>
      </c>
      <c r="E16" s="66" t="s">
        <v>203</v>
      </c>
      <c r="F16" s="37"/>
      <c r="G16" s="37"/>
      <c r="H16" s="142"/>
      <c r="I16" s="134"/>
      <c r="J16" s="134"/>
      <c r="K16" s="134"/>
      <c r="L16" s="366">
        <f t="shared" si="0"/>
        <v>0</v>
      </c>
    </row>
    <row r="17" spans="1:12" s="38" customFormat="1" ht="15" customHeight="1" thickBot="1">
      <c r="A17" s="162" t="s">
        <v>26</v>
      </c>
      <c r="B17" s="35"/>
      <c r="C17" s="36"/>
      <c r="D17" s="65" t="s">
        <v>366</v>
      </c>
      <c r="E17" s="66" t="s">
        <v>370</v>
      </c>
      <c r="F17" s="37"/>
      <c r="G17" s="37"/>
      <c r="H17" s="142"/>
      <c r="I17" s="134"/>
      <c r="J17" s="134"/>
      <c r="K17" s="134"/>
      <c r="L17" s="366">
        <f t="shared" si="0"/>
        <v>0</v>
      </c>
    </row>
    <row r="18" spans="1:12" s="38" customFormat="1" ht="15" customHeight="1" thickBot="1">
      <c r="A18" s="162" t="s">
        <v>27</v>
      </c>
      <c r="B18" s="35"/>
      <c r="C18" s="36"/>
      <c r="D18" s="65" t="s">
        <v>367</v>
      </c>
      <c r="E18" s="66" t="s">
        <v>371</v>
      </c>
      <c r="F18" s="37"/>
      <c r="G18" s="37"/>
      <c r="H18" s="142"/>
      <c r="I18" s="134"/>
      <c r="J18" s="134"/>
      <c r="K18" s="134"/>
      <c r="L18" s="366">
        <f t="shared" si="0"/>
        <v>0</v>
      </c>
    </row>
    <row r="19" spans="1:12" s="38" customFormat="1" ht="15" customHeight="1" thickBot="1">
      <c r="A19" s="162" t="s">
        <v>28</v>
      </c>
      <c r="B19" s="35"/>
      <c r="C19" s="36"/>
      <c r="D19" s="65" t="s">
        <v>368</v>
      </c>
      <c r="E19" s="66" t="s">
        <v>204</v>
      </c>
      <c r="F19" s="37"/>
      <c r="G19" s="37"/>
      <c r="H19" s="142"/>
      <c r="I19" s="134">
        <v>371000</v>
      </c>
      <c r="J19" s="134"/>
      <c r="K19" s="134"/>
      <c r="L19" s="366">
        <f t="shared" si="0"/>
        <v>371000</v>
      </c>
    </row>
    <row r="20" spans="1:12" s="38" customFormat="1" ht="15" customHeight="1" thickBot="1">
      <c r="A20" s="162" t="s">
        <v>29</v>
      </c>
      <c r="B20" s="35"/>
      <c r="C20" s="36"/>
      <c r="D20" s="65" t="s">
        <v>372</v>
      </c>
      <c r="E20" s="66" t="s">
        <v>205</v>
      </c>
      <c r="F20" s="37"/>
      <c r="G20" s="37"/>
      <c r="H20" s="142"/>
      <c r="I20" s="134">
        <v>1400000</v>
      </c>
      <c r="J20" s="134"/>
      <c r="K20" s="134"/>
      <c r="L20" s="366">
        <f t="shared" si="0"/>
        <v>1400000</v>
      </c>
    </row>
    <row r="21" spans="1:12" s="38" customFormat="1" ht="15" customHeight="1" thickBot="1">
      <c r="A21" s="162" t="s">
        <v>30</v>
      </c>
      <c r="B21" s="35"/>
      <c r="C21" s="36"/>
      <c r="D21" s="65" t="s">
        <v>373</v>
      </c>
      <c r="E21" s="66" t="s">
        <v>341</v>
      </c>
      <c r="F21" s="37"/>
      <c r="G21" s="37"/>
      <c r="H21" s="142"/>
      <c r="I21" s="134"/>
      <c r="J21" s="134"/>
      <c r="K21" s="134"/>
      <c r="L21" s="366">
        <f t="shared" si="0"/>
        <v>0</v>
      </c>
    </row>
    <row r="22" spans="1:12" s="38" customFormat="1" ht="15" customHeight="1" thickBot="1">
      <c r="A22" s="162" t="s">
        <v>31</v>
      </c>
      <c r="B22" s="35"/>
      <c r="C22" s="36"/>
      <c r="D22" s="65" t="s">
        <v>374</v>
      </c>
      <c r="E22" s="66" t="s">
        <v>206</v>
      </c>
      <c r="F22" s="37"/>
      <c r="G22" s="37"/>
      <c r="H22" s="142"/>
      <c r="I22" s="134"/>
      <c r="J22" s="134"/>
      <c r="K22" s="134"/>
      <c r="L22" s="366">
        <f t="shared" si="0"/>
        <v>0</v>
      </c>
    </row>
    <row r="23" spans="1:12" s="38" customFormat="1" ht="15" customHeight="1" thickBot="1">
      <c r="A23" s="162" t="s">
        <v>32</v>
      </c>
      <c r="B23" s="35"/>
      <c r="C23" s="36"/>
      <c r="D23" s="65" t="s">
        <v>375</v>
      </c>
      <c r="E23" s="66" t="s">
        <v>207</v>
      </c>
      <c r="F23" s="37"/>
      <c r="G23" s="37"/>
      <c r="H23" s="142"/>
      <c r="I23" s="134">
        <v>4000</v>
      </c>
      <c r="J23" s="134"/>
      <c r="K23" s="134"/>
      <c r="L23" s="366">
        <f t="shared" si="0"/>
        <v>4000</v>
      </c>
    </row>
    <row r="24" spans="1:12" s="38" customFormat="1" ht="15" customHeight="1" thickBot="1">
      <c r="A24" s="162" t="s">
        <v>33</v>
      </c>
      <c r="B24" s="35"/>
      <c r="C24" s="36"/>
      <c r="D24" s="65" t="s">
        <v>369</v>
      </c>
      <c r="E24" s="66" t="s">
        <v>181</v>
      </c>
      <c r="F24" s="37"/>
      <c r="G24" s="37"/>
      <c r="H24" s="142"/>
      <c r="I24" s="134">
        <v>2300</v>
      </c>
      <c r="J24" s="134"/>
      <c r="K24" s="134"/>
      <c r="L24" s="366">
        <f t="shared" si="0"/>
        <v>2300</v>
      </c>
    </row>
    <row r="25" spans="1:12" s="87" customFormat="1" ht="15" customHeight="1" thickBot="1">
      <c r="A25" s="162" t="s">
        <v>34</v>
      </c>
      <c r="B25" s="88"/>
      <c r="C25" s="89" t="s">
        <v>376</v>
      </c>
      <c r="D25" s="90" t="s">
        <v>82</v>
      </c>
      <c r="E25" s="91"/>
      <c r="F25" s="91"/>
      <c r="G25" s="91"/>
      <c r="H25" s="141"/>
      <c r="I25" s="92">
        <f>SUM(I26:I36)</f>
        <v>161233</v>
      </c>
      <c r="J25" s="92">
        <f>SUM(J26:J36)</f>
        <v>6200</v>
      </c>
      <c r="K25" s="135">
        <f>SUM(K26:K36)</f>
        <v>0</v>
      </c>
      <c r="L25" s="135">
        <f t="shared" si="0"/>
        <v>167433</v>
      </c>
    </row>
    <row r="26" spans="1:12" s="68" customFormat="1" ht="15" customHeight="1" thickBot="1">
      <c r="A26" s="162" t="s">
        <v>35</v>
      </c>
      <c r="B26" s="67"/>
      <c r="C26" s="69"/>
      <c r="D26" s="294" t="s">
        <v>377</v>
      </c>
      <c r="E26" s="66" t="s">
        <v>208</v>
      </c>
      <c r="F26" s="66"/>
      <c r="G26" s="66"/>
      <c r="H26" s="73"/>
      <c r="I26" s="134"/>
      <c r="J26" s="134">
        <v>945</v>
      </c>
      <c r="K26" s="134"/>
      <c r="L26" s="366">
        <f t="shared" si="0"/>
        <v>945</v>
      </c>
    </row>
    <row r="27" spans="1:12" s="68" customFormat="1" ht="15" customHeight="1" thickBot="1">
      <c r="A27" s="162" t="s">
        <v>36</v>
      </c>
      <c r="B27" s="67"/>
      <c r="C27" s="69"/>
      <c r="D27" s="294" t="s">
        <v>378</v>
      </c>
      <c r="E27" s="66" t="s">
        <v>209</v>
      </c>
      <c r="F27" s="66"/>
      <c r="G27" s="66"/>
      <c r="H27" s="73"/>
      <c r="I27" s="134">
        <v>10984</v>
      </c>
      <c r="J27" s="134">
        <v>3937</v>
      </c>
      <c r="K27" s="134"/>
      <c r="L27" s="366">
        <f t="shared" si="0"/>
        <v>14921</v>
      </c>
    </row>
    <row r="28" spans="1:12" s="68" customFormat="1" ht="15" customHeight="1" thickBot="1">
      <c r="A28" s="162" t="s">
        <v>37</v>
      </c>
      <c r="B28" s="67"/>
      <c r="C28" s="69"/>
      <c r="D28" s="294" t="s">
        <v>379</v>
      </c>
      <c r="E28" s="58" t="s">
        <v>210</v>
      </c>
      <c r="F28" s="58"/>
      <c r="G28" s="58"/>
      <c r="H28" s="73"/>
      <c r="I28" s="134">
        <v>23724</v>
      </c>
      <c r="J28" s="134"/>
      <c r="K28" s="134"/>
      <c r="L28" s="366">
        <f t="shared" si="0"/>
        <v>23724</v>
      </c>
    </row>
    <row r="29" spans="1:12" s="68" customFormat="1" ht="15" customHeight="1" thickBot="1">
      <c r="A29" s="162" t="s">
        <v>38</v>
      </c>
      <c r="B29" s="67"/>
      <c r="C29" s="69"/>
      <c r="D29" s="294" t="s">
        <v>380</v>
      </c>
      <c r="E29" s="58" t="s">
        <v>211</v>
      </c>
      <c r="F29" s="66"/>
      <c r="G29" s="66"/>
      <c r="H29" s="140"/>
      <c r="I29" s="134">
        <v>69394</v>
      </c>
      <c r="J29" s="134"/>
      <c r="K29" s="134"/>
      <c r="L29" s="366">
        <f t="shared" si="0"/>
        <v>69394</v>
      </c>
    </row>
    <row r="30" spans="1:12" s="68" customFormat="1" ht="15" customHeight="1" thickBot="1">
      <c r="A30" s="162" t="s">
        <v>39</v>
      </c>
      <c r="B30" s="67"/>
      <c r="C30" s="69"/>
      <c r="D30" s="294" t="s">
        <v>381</v>
      </c>
      <c r="E30" s="58" t="s">
        <v>212</v>
      </c>
      <c r="F30" s="66"/>
      <c r="G30" s="66"/>
      <c r="H30" s="140"/>
      <c r="I30" s="134"/>
      <c r="J30" s="134"/>
      <c r="K30" s="134"/>
      <c r="L30" s="366">
        <f t="shared" si="0"/>
        <v>0</v>
      </c>
    </row>
    <row r="31" spans="1:12" s="68" customFormat="1" ht="15" customHeight="1" thickBot="1">
      <c r="A31" s="162" t="s">
        <v>40</v>
      </c>
      <c r="B31" s="67"/>
      <c r="C31" s="69"/>
      <c r="D31" s="294" t="s">
        <v>382</v>
      </c>
      <c r="E31" s="58" t="s">
        <v>213</v>
      </c>
      <c r="F31" s="66"/>
      <c r="G31" s="66"/>
      <c r="H31" s="140"/>
      <c r="I31" s="134">
        <v>56942</v>
      </c>
      <c r="J31" s="134">
        <v>1318</v>
      </c>
      <c r="K31" s="134"/>
      <c r="L31" s="366">
        <f t="shared" si="0"/>
        <v>58260</v>
      </c>
    </row>
    <row r="32" spans="1:12" s="68" customFormat="1" ht="15" customHeight="1" thickBot="1">
      <c r="A32" s="162" t="s">
        <v>41</v>
      </c>
      <c r="B32" s="67"/>
      <c r="C32" s="69"/>
      <c r="D32" s="294" t="s">
        <v>383</v>
      </c>
      <c r="E32" s="58" t="s">
        <v>214</v>
      </c>
      <c r="F32" s="66"/>
      <c r="G32" s="66"/>
      <c r="H32" s="140"/>
      <c r="I32" s="134"/>
      <c r="J32" s="134"/>
      <c r="K32" s="134"/>
      <c r="L32" s="366">
        <f t="shared" si="0"/>
        <v>0</v>
      </c>
    </row>
    <row r="33" spans="1:12" s="68" customFormat="1" ht="15" customHeight="1" thickBot="1">
      <c r="A33" s="162" t="s">
        <v>42</v>
      </c>
      <c r="B33" s="67"/>
      <c r="C33" s="69"/>
      <c r="D33" s="294" t="s">
        <v>384</v>
      </c>
      <c r="E33" s="58" t="s">
        <v>385</v>
      </c>
      <c r="F33" s="66"/>
      <c r="G33" s="66"/>
      <c r="H33" s="140"/>
      <c r="I33" s="134"/>
      <c r="J33" s="134"/>
      <c r="K33" s="134"/>
      <c r="L33" s="366">
        <f t="shared" si="0"/>
        <v>0</v>
      </c>
    </row>
    <row r="34" spans="1:12" s="68" customFormat="1" ht="15" customHeight="1" thickBot="1">
      <c r="A34" s="162" t="s">
        <v>43</v>
      </c>
      <c r="B34" s="67"/>
      <c r="C34" s="69"/>
      <c r="D34" s="294" t="s">
        <v>386</v>
      </c>
      <c r="E34" s="58" t="s">
        <v>389</v>
      </c>
      <c r="F34" s="66"/>
      <c r="G34" s="66"/>
      <c r="H34" s="140"/>
      <c r="I34" s="134"/>
      <c r="J34" s="134"/>
      <c r="K34" s="134"/>
      <c r="L34" s="366">
        <f t="shared" si="0"/>
        <v>0</v>
      </c>
    </row>
    <row r="35" spans="1:12" s="68" customFormat="1" ht="15" customHeight="1" thickBot="1">
      <c r="A35" s="162" t="s">
        <v>44</v>
      </c>
      <c r="B35" s="67"/>
      <c r="C35" s="69"/>
      <c r="D35" s="294" t="s">
        <v>387</v>
      </c>
      <c r="E35" s="58" t="s">
        <v>390</v>
      </c>
      <c r="F35" s="66"/>
      <c r="G35" s="66"/>
      <c r="H35" s="140"/>
      <c r="I35" s="134"/>
      <c r="J35" s="134"/>
      <c r="K35" s="134"/>
      <c r="L35" s="366">
        <f t="shared" si="0"/>
        <v>0</v>
      </c>
    </row>
    <row r="36" spans="1:12" s="68" customFormat="1" ht="15" customHeight="1" thickBot="1">
      <c r="A36" s="162" t="s">
        <v>45</v>
      </c>
      <c r="B36" s="67"/>
      <c r="C36" s="69"/>
      <c r="D36" s="294" t="s">
        <v>388</v>
      </c>
      <c r="E36" s="58" t="s">
        <v>215</v>
      </c>
      <c r="F36" s="66"/>
      <c r="G36" s="66"/>
      <c r="H36" s="140"/>
      <c r="I36" s="134">
        <v>189</v>
      </c>
      <c r="J36" s="134"/>
      <c r="K36" s="134"/>
      <c r="L36" s="366">
        <f t="shared" si="0"/>
        <v>189</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35">
        <f t="shared" si="0"/>
        <v>0</v>
      </c>
    </row>
    <row r="38" spans="1:12" s="57" customFormat="1" ht="15" customHeight="1" thickBot="1">
      <c r="A38" s="162" t="s">
        <v>47</v>
      </c>
      <c r="B38" s="55"/>
      <c r="C38" s="71"/>
      <c r="D38" s="293" t="s">
        <v>413</v>
      </c>
      <c r="E38" s="158" t="s">
        <v>423</v>
      </c>
      <c r="F38" s="72"/>
      <c r="G38" s="59"/>
      <c r="H38" s="143"/>
      <c r="I38" s="134"/>
      <c r="J38" s="134"/>
      <c r="K38" s="134"/>
      <c r="L38" s="366">
        <f t="shared" si="0"/>
        <v>0</v>
      </c>
    </row>
    <row r="39" spans="1:12" s="57" customFormat="1" ht="15" customHeight="1" thickBot="1">
      <c r="A39" s="162" t="s">
        <v>48</v>
      </c>
      <c r="B39" s="55"/>
      <c r="C39" s="71"/>
      <c r="D39" s="293" t="s">
        <v>414</v>
      </c>
      <c r="E39" s="158" t="s">
        <v>424</v>
      </c>
      <c r="F39" s="72"/>
      <c r="G39" s="59"/>
      <c r="H39" s="143"/>
      <c r="I39" s="134"/>
      <c r="J39" s="134"/>
      <c r="K39" s="134"/>
      <c r="L39" s="366">
        <f t="shared" si="0"/>
        <v>0</v>
      </c>
    </row>
    <row r="40" spans="1:12" s="57" customFormat="1" ht="15" customHeight="1" thickBot="1">
      <c r="A40" s="162" t="s">
        <v>49</v>
      </c>
      <c r="B40" s="55"/>
      <c r="C40" s="71"/>
      <c r="D40" s="293" t="s">
        <v>415</v>
      </c>
      <c r="E40" s="158" t="s">
        <v>425</v>
      </c>
      <c r="F40" s="72"/>
      <c r="G40" s="59"/>
      <c r="H40" s="143"/>
      <c r="I40" s="134"/>
      <c r="J40" s="134"/>
      <c r="K40" s="134"/>
      <c r="L40" s="366">
        <f t="shared" si="0"/>
        <v>0</v>
      </c>
    </row>
    <row r="41" spans="1:12" s="57" customFormat="1" ht="15" customHeight="1" thickBot="1">
      <c r="A41" s="162" t="s">
        <v>50</v>
      </c>
      <c r="B41" s="55"/>
      <c r="C41" s="71"/>
      <c r="D41" s="293" t="s">
        <v>416</v>
      </c>
      <c r="E41" s="158" t="s">
        <v>218</v>
      </c>
      <c r="F41" s="72"/>
      <c r="G41" s="59"/>
      <c r="H41" s="143"/>
      <c r="I41" s="134"/>
      <c r="J41" s="134"/>
      <c r="K41" s="134"/>
      <c r="L41" s="366">
        <f t="shared" si="0"/>
        <v>0</v>
      </c>
    </row>
    <row r="42" spans="1:12" s="57" customFormat="1" ht="15" customHeight="1" thickBot="1">
      <c r="A42" s="162" t="s">
        <v>51</v>
      </c>
      <c r="B42" s="55"/>
      <c r="C42" s="71"/>
      <c r="D42" s="56" t="s">
        <v>417</v>
      </c>
      <c r="E42" s="58" t="s">
        <v>219</v>
      </c>
      <c r="F42" s="72"/>
      <c r="G42" s="59"/>
      <c r="H42" s="143"/>
      <c r="I42" s="134"/>
      <c r="J42" s="134"/>
      <c r="K42" s="134"/>
      <c r="L42" s="366">
        <f t="shared" si="0"/>
        <v>0</v>
      </c>
    </row>
    <row r="43" spans="1:12" s="87" customFormat="1" ht="15" customHeight="1" thickBot="1">
      <c r="A43" s="162" t="s">
        <v>52</v>
      </c>
      <c r="B43" s="83" t="s">
        <v>84</v>
      </c>
      <c r="C43" s="84" t="s">
        <v>401</v>
      </c>
      <c r="D43" s="84"/>
      <c r="E43" s="84"/>
      <c r="F43" s="84"/>
      <c r="G43" s="84"/>
      <c r="H43" s="144"/>
      <c r="I43" s="86">
        <f>SUM(I44,I50,I56)</f>
        <v>107087</v>
      </c>
      <c r="J43" s="86">
        <f>SUM(J44,J50,J56)</f>
        <v>400630</v>
      </c>
      <c r="K43" s="132">
        <f>SUM(K44,K50,K56)</f>
        <v>0</v>
      </c>
      <c r="L43" s="132">
        <f t="shared" si="0"/>
        <v>507717</v>
      </c>
    </row>
    <row r="44" spans="1:12" s="87" customFormat="1" ht="15" customHeight="1" thickBot="1">
      <c r="A44" s="162" t="s">
        <v>53</v>
      </c>
      <c r="B44" s="88"/>
      <c r="C44" s="96" t="s">
        <v>392</v>
      </c>
      <c r="D44" s="98" t="s">
        <v>184</v>
      </c>
      <c r="E44" s="93"/>
      <c r="F44" s="94"/>
      <c r="G44" s="94"/>
      <c r="H44" s="139"/>
      <c r="I44" s="95">
        <f>SUM(I45:I49)</f>
        <v>0</v>
      </c>
      <c r="J44" s="95">
        <f>SUM(J45:J49)</f>
        <v>395030</v>
      </c>
      <c r="K44" s="133">
        <f>SUM(K45:K49)</f>
        <v>0</v>
      </c>
      <c r="L44" s="133">
        <f t="shared" si="0"/>
        <v>395030</v>
      </c>
    </row>
    <row r="45" spans="1:12" s="68" customFormat="1" ht="15" customHeight="1" thickBot="1">
      <c r="A45" s="162" t="s">
        <v>54</v>
      </c>
      <c r="B45" s="67"/>
      <c r="C45" s="69"/>
      <c r="D45" s="293" t="s">
        <v>395</v>
      </c>
      <c r="E45" s="66" t="s">
        <v>396</v>
      </c>
      <c r="F45" s="66"/>
      <c r="G45" s="66"/>
      <c r="H45" s="140"/>
      <c r="I45" s="134"/>
      <c r="J45" s="134"/>
      <c r="K45" s="134"/>
      <c r="L45" s="366">
        <f t="shared" si="0"/>
        <v>0</v>
      </c>
    </row>
    <row r="46" spans="1:12" s="68" customFormat="1" ht="15" customHeight="1" thickBot="1">
      <c r="A46" s="162" t="s">
        <v>55</v>
      </c>
      <c r="B46" s="67"/>
      <c r="C46" s="69"/>
      <c r="D46" s="293" t="s">
        <v>398</v>
      </c>
      <c r="E46" s="158" t="s">
        <v>402</v>
      </c>
      <c r="F46" s="66"/>
      <c r="G46" s="66"/>
      <c r="H46" s="140"/>
      <c r="I46" s="134"/>
      <c r="J46" s="134"/>
      <c r="K46" s="134"/>
      <c r="L46" s="366">
        <f t="shared" si="0"/>
        <v>0</v>
      </c>
    </row>
    <row r="47" spans="1:12" s="68" customFormat="1" ht="15" customHeight="1" thickBot="1">
      <c r="A47" s="162" t="s">
        <v>56</v>
      </c>
      <c r="B47" s="67"/>
      <c r="C47" s="69"/>
      <c r="D47" s="293" t="s">
        <v>399</v>
      </c>
      <c r="E47" s="158" t="s">
        <v>403</v>
      </c>
      <c r="F47" s="66"/>
      <c r="G47" s="66"/>
      <c r="H47" s="140"/>
      <c r="I47" s="134"/>
      <c r="J47" s="134"/>
      <c r="K47" s="134"/>
      <c r="L47" s="366">
        <f t="shared" si="0"/>
        <v>0</v>
      </c>
    </row>
    <row r="48" spans="1:12" s="68" customFormat="1" ht="15" customHeight="1" thickBot="1">
      <c r="A48" s="162" t="s">
        <v>57</v>
      </c>
      <c r="B48" s="67"/>
      <c r="C48" s="69"/>
      <c r="D48" s="293" t="s">
        <v>400</v>
      </c>
      <c r="E48" s="158" t="s">
        <v>404</v>
      </c>
      <c r="F48" s="66"/>
      <c r="G48" s="66"/>
      <c r="H48" s="140"/>
      <c r="I48" s="134"/>
      <c r="J48" s="134"/>
      <c r="K48" s="134"/>
      <c r="L48" s="366">
        <f t="shared" si="0"/>
        <v>0</v>
      </c>
    </row>
    <row r="49" spans="1:12" s="68" customFormat="1" ht="15" customHeight="1" thickBot="1">
      <c r="A49" s="162" t="s">
        <v>58</v>
      </c>
      <c r="B49" s="67"/>
      <c r="C49" s="56"/>
      <c r="D49" s="293" t="s">
        <v>397</v>
      </c>
      <c r="E49" s="66" t="s">
        <v>202</v>
      </c>
      <c r="F49" s="70"/>
      <c r="G49" s="70"/>
      <c r="H49" s="140"/>
      <c r="I49" s="134"/>
      <c r="J49" s="134">
        <v>395030</v>
      </c>
      <c r="K49" s="134"/>
      <c r="L49" s="366">
        <f t="shared" si="0"/>
        <v>395030</v>
      </c>
    </row>
    <row r="50" spans="1:12" s="87" customFormat="1" ht="15" customHeight="1" thickBot="1">
      <c r="A50" s="162" t="s">
        <v>59</v>
      </c>
      <c r="B50" s="88"/>
      <c r="C50" s="96" t="s">
        <v>393</v>
      </c>
      <c r="D50" s="97" t="s">
        <v>85</v>
      </c>
      <c r="E50" s="90"/>
      <c r="F50" s="91"/>
      <c r="G50" s="91"/>
      <c r="H50" s="141"/>
      <c r="I50" s="92">
        <f>SUM(I51:I55)</f>
        <v>107087</v>
      </c>
      <c r="J50" s="92">
        <f>SUM(J51:J55)</f>
        <v>0</v>
      </c>
      <c r="K50" s="135">
        <f>SUM(K51:K55)</f>
        <v>0</v>
      </c>
      <c r="L50" s="135">
        <f t="shared" si="0"/>
        <v>107087</v>
      </c>
    </row>
    <row r="51" spans="1:12" s="68" customFormat="1" ht="15" customHeight="1" thickBot="1">
      <c r="A51" s="162" t="s">
        <v>60</v>
      </c>
      <c r="B51" s="67"/>
      <c r="C51" s="69"/>
      <c r="D51" s="293" t="s">
        <v>405</v>
      </c>
      <c r="E51" s="66" t="s">
        <v>410</v>
      </c>
      <c r="F51" s="66"/>
      <c r="G51" s="66"/>
      <c r="H51" s="140"/>
      <c r="I51" s="134"/>
      <c r="J51" s="134"/>
      <c r="K51" s="134"/>
      <c r="L51" s="366">
        <f t="shared" si="0"/>
        <v>0</v>
      </c>
    </row>
    <row r="52" spans="1:12" s="68" customFormat="1" ht="15" customHeight="1" thickBot="1">
      <c r="A52" s="162" t="s">
        <v>61</v>
      </c>
      <c r="B52" s="67"/>
      <c r="C52" s="69"/>
      <c r="D52" s="293" t="s">
        <v>406</v>
      </c>
      <c r="E52" s="66" t="s">
        <v>216</v>
      </c>
      <c r="F52" s="66"/>
      <c r="G52" s="66"/>
      <c r="H52" s="140"/>
      <c r="I52" s="134">
        <v>107087</v>
      </c>
      <c r="J52" s="134"/>
      <c r="K52" s="134"/>
      <c r="L52" s="366">
        <f t="shared" si="0"/>
        <v>107087</v>
      </c>
    </row>
    <row r="53" spans="1:12" s="68" customFormat="1" ht="15" customHeight="1" thickBot="1">
      <c r="A53" s="162" t="s">
        <v>62</v>
      </c>
      <c r="B53" s="67"/>
      <c r="C53" s="69"/>
      <c r="D53" s="293" t="s">
        <v>407</v>
      </c>
      <c r="E53" s="66" t="s">
        <v>217</v>
      </c>
      <c r="F53" s="66"/>
      <c r="G53" s="66"/>
      <c r="H53" s="140"/>
      <c r="I53" s="134"/>
      <c r="J53" s="134"/>
      <c r="K53" s="134"/>
      <c r="L53" s="366">
        <f t="shared" si="0"/>
        <v>0</v>
      </c>
    </row>
    <row r="54" spans="1:12" s="68" customFormat="1" ht="15" customHeight="1" thickBot="1">
      <c r="A54" s="162" t="s">
        <v>63</v>
      </c>
      <c r="B54" s="67"/>
      <c r="C54" s="69"/>
      <c r="D54" s="293" t="s">
        <v>408</v>
      </c>
      <c r="E54" s="66" t="s">
        <v>411</v>
      </c>
      <c r="F54" s="66"/>
      <c r="G54" s="66"/>
      <c r="H54" s="140"/>
      <c r="I54" s="134"/>
      <c r="J54" s="134"/>
      <c r="K54" s="134"/>
      <c r="L54" s="366">
        <f t="shared" si="0"/>
        <v>0</v>
      </c>
    </row>
    <row r="55" spans="1:12" s="68" customFormat="1" ht="15" customHeight="1" thickBot="1">
      <c r="A55" s="162" t="s">
        <v>64</v>
      </c>
      <c r="B55" s="67"/>
      <c r="C55" s="69"/>
      <c r="D55" s="293" t="s">
        <v>409</v>
      </c>
      <c r="E55" s="66" t="s">
        <v>412</v>
      </c>
      <c r="F55" s="58"/>
      <c r="G55" s="58"/>
      <c r="H55" s="73"/>
      <c r="I55" s="134"/>
      <c r="J55" s="134"/>
      <c r="K55" s="134"/>
      <c r="L55" s="366">
        <f t="shared" si="0"/>
        <v>0</v>
      </c>
    </row>
    <row r="56" spans="1:12" s="87" customFormat="1" ht="15" customHeight="1" thickBot="1">
      <c r="A56" s="162" t="s">
        <v>65</v>
      </c>
      <c r="B56" s="88"/>
      <c r="C56" s="96" t="s">
        <v>394</v>
      </c>
      <c r="D56" s="93" t="s">
        <v>185</v>
      </c>
      <c r="E56" s="99"/>
      <c r="F56" s="94"/>
      <c r="G56" s="94"/>
      <c r="H56" s="139"/>
      <c r="I56" s="95">
        <f>SUM(I57:I61)</f>
        <v>0</v>
      </c>
      <c r="J56" s="95">
        <f>SUM(J57:J61)</f>
        <v>5600</v>
      </c>
      <c r="K56" s="95">
        <f>SUM(K57:K61)</f>
        <v>0</v>
      </c>
      <c r="L56" s="133">
        <f t="shared" si="0"/>
        <v>5600</v>
      </c>
    </row>
    <row r="57" spans="1:12" s="87" customFormat="1" ht="15" customHeight="1" thickBot="1">
      <c r="A57" s="162" t="s">
        <v>66</v>
      </c>
      <c r="B57" s="88"/>
      <c r="C57" s="96"/>
      <c r="D57" s="293" t="s">
        <v>418</v>
      </c>
      <c r="E57" s="158" t="s">
        <v>426</v>
      </c>
      <c r="F57" s="94"/>
      <c r="G57" s="94"/>
      <c r="H57" s="139"/>
      <c r="I57" s="133"/>
      <c r="J57" s="133"/>
      <c r="K57" s="133"/>
      <c r="L57" s="133">
        <f t="shared" si="0"/>
        <v>0</v>
      </c>
    </row>
    <row r="58" spans="1:12" s="87" customFormat="1" ht="15" customHeight="1" thickBot="1">
      <c r="A58" s="162" t="s">
        <v>67</v>
      </c>
      <c r="B58" s="88"/>
      <c r="C58" s="96"/>
      <c r="D58" s="293" t="s">
        <v>419</v>
      </c>
      <c r="E58" s="158" t="s">
        <v>427</v>
      </c>
      <c r="F58" s="94"/>
      <c r="G58" s="94"/>
      <c r="H58" s="139"/>
      <c r="I58" s="133"/>
      <c r="J58" s="133"/>
      <c r="K58" s="133"/>
      <c r="L58" s="133">
        <f t="shared" si="0"/>
        <v>0</v>
      </c>
    </row>
    <row r="59" spans="1:12" s="87" customFormat="1" ht="15" customHeight="1" thickBot="1">
      <c r="A59" s="162" t="s">
        <v>69</v>
      </c>
      <c r="B59" s="88"/>
      <c r="C59" s="96"/>
      <c r="D59" s="293" t="s">
        <v>420</v>
      </c>
      <c r="E59" s="158" t="s">
        <v>428</v>
      </c>
      <c r="F59" s="94"/>
      <c r="G59" s="94"/>
      <c r="H59" s="139"/>
      <c r="I59" s="133"/>
      <c r="J59" s="133"/>
      <c r="K59" s="133"/>
      <c r="L59" s="133">
        <f t="shared" si="0"/>
        <v>0</v>
      </c>
    </row>
    <row r="60" spans="1:12" s="68" customFormat="1" ht="15" customHeight="1" thickBot="1">
      <c r="A60" s="162" t="s">
        <v>70</v>
      </c>
      <c r="B60" s="67"/>
      <c r="C60" s="69"/>
      <c r="D60" s="293" t="s">
        <v>421</v>
      </c>
      <c r="E60" s="66" t="s">
        <v>306</v>
      </c>
      <c r="F60" s="66"/>
      <c r="G60" s="66"/>
      <c r="H60" s="140"/>
      <c r="I60" s="134"/>
      <c r="J60" s="134">
        <v>5600</v>
      </c>
      <c r="K60" s="134"/>
      <c r="L60" s="366">
        <f t="shared" si="0"/>
        <v>5600</v>
      </c>
    </row>
    <row r="61" spans="1:12" s="68" customFormat="1" ht="15" customHeight="1" thickBot="1">
      <c r="A61" s="162" t="s">
        <v>126</v>
      </c>
      <c r="B61" s="67"/>
      <c r="C61" s="69"/>
      <c r="D61" s="56" t="s">
        <v>422</v>
      </c>
      <c r="E61" s="58" t="s">
        <v>429</v>
      </c>
      <c r="F61" s="58"/>
      <c r="G61" s="58"/>
      <c r="H61" s="73"/>
      <c r="I61" s="136"/>
      <c r="J61" s="136"/>
      <c r="K61" s="136"/>
      <c r="L61" s="368">
        <f t="shared" si="0"/>
        <v>0</v>
      </c>
    </row>
    <row r="62" spans="1:12" s="87" customFormat="1" ht="30" customHeight="1" thickBot="1">
      <c r="A62" s="162" t="s">
        <v>127</v>
      </c>
      <c r="B62" s="479" t="s">
        <v>229</v>
      </c>
      <c r="C62" s="480"/>
      <c r="D62" s="480"/>
      <c r="E62" s="480"/>
      <c r="F62" s="480"/>
      <c r="G62" s="480"/>
      <c r="H62" s="480"/>
      <c r="I62" s="100">
        <f>SUM(I7,I43)</f>
        <v>3598365</v>
      </c>
      <c r="J62" s="100">
        <f>SUM(J7,J43)</f>
        <v>454871</v>
      </c>
      <c r="K62" s="137">
        <f>SUM(K7,K43)</f>
        <v>0</v>
      </c>
      <c r="L62" s="137">
        <f t="shared" si="0"/>
        <v>4053236</v>
      </c>
    </row>
    <row r="63" spans="1:12" s="102" customFormat="1" ht="15" customHeight="1" thickBot="1">
      <c r="A63" s="162" t="s">
        <v>128</v>
      </c>
      <c r="B63" s="83" t="s">
        <v>86</v>
      </c>
      <c r="C63" s="492" t="s">
        <v>430</v>
      </c>
      <c r="D63" s="492"/>
      <c r="E63" s="492"/>
      <c r="F63" s="492"/>
      <c r="G63" s="492"/>
      <c r="H63" s="493"/>
      <c r="I63" s="86">
        <f>SUM(I64,I69,I70)</f>
        <v>331938</v>
      </c>
      <c r="J63" s="86">
        <f>SUM(J64,J69,J70)</f>
        <v>2853550</v>
      </c>
      <c r="K63" s="132">
        <f>SUM(K64,K69,K70)</f>
        <v>0</v>
      </c>
      <c r="L63" s="132">
        <f t="shared" si="0"/>
        <v>3185488</v>
      </c>
    </row>
    <row r="64" spans="1:12" s="102" customFormat="1" ht="15" customHeight="1" thickBot="1">
      <c r="A64" s="162" t="s">
        <v>129</v>
      </c>
      <c r="B64" s="101"/>
      <c r="C64" s="89" t="s">
        <v>431</v>
      </c>
      <c r="D64" s="90" t="s">
        <v>432</v>
      </c>
      <c r="E64" s="90"/>
      <c r="F64" s="90"/>
      <c r="G64" s="90"/>
      <c r="H64" s="145"/>
      <c r="I64" s="92">
        <f>SUM(I65:I68)</f>
        <v>331938</v>
      </c>
      <c r="J64" s="92">
        <f>SUM(J65:J68)</f>
        <v>2853550</v>
      </c>
      <c r="K64" s="92">
        <f>SUM(K65:K68)</f>
        <v>0</v>
      </c>
      <c r="L64" s="135">
        <f t="shared" si="0"/>
        <v>3185488</v>
      </c>
    </row>
    <row r="65" spans="1:12" s="68" customFormat="1" ht="15" customHeight="1" thickBot="1">
      <c r="A65" s="162" t="s">
        <v>130</v>
      </c>
      <c r="B65" s="67"/>
      <c r="C65" s="56"/>
      <c r="D65" s="294" t="s">
        <v>433</v>
      </c>
      <c r="E65" s="66" t="s">
        <v>443</v>
      </c>
      <c r="F65" s="66"/>
      <c r="G65" s="66"/>
      <c r="H65" s="140"/>
      <c r="I65" s="134"/>
      <c r="J65" s="134">
        <v>1136806</v>
      </c>
      <c r="K65" s="134"/>
      <c r="L65" s="366">
        <f t="shared" si="0"/>
        <v>1136806</v>
      </c>
    </row>
    <row r="66" spans="1:12" s="68" customFormat="1" ht="15" customHeight="1" thickBot="1">
      <c r="A66" s="162" t="s">
        <v>131</v>
      </c>
      <c r="B66" s="67"/>
      <c r="C66" s="56"/>
      <c r="D66" s="294" t="s">
        <v>434</v>
      </c>
      <c r="E66" s="66" t="s">
        <v>187</v>
      </c>
      <c r="F66" s="66"/>
      <c r="G66" s="66"/>
      <c r="H66" s="140"/>
      <c r="I66" s="134">
        <v>285396</v>
      </c>
      <c r="J66" s="134">
        <v>1716744</v>
      </c>
      <c r="K66" s="134"/>
      <c r="L66" s="366">
        <f t="shared" si="0"/>
        <v>2002140</v>
      </c>
    </row>
    <row r="67" spans="1:12" s="68" customFormat="1" ht="15" customHeight="1" thickBot="1">
      <c r="A67" s="162" t="s">
        <v>132</v>
      </c>
      <c r="B67" s="67"/>
      <c r="C67" s="56"/>
      <c r="D67" s="294" t="s">
        <v>435</v>
      </c>
      <c r="E67" s="66" t="s">
        <v>345</v>
      </c>
      <c r="F67" s="66"/>
      <c r="G67" s="66"/>
      <c r="H67" s="140"/>
      <c r="I67" s="134">
        <v>46542</v>
      </c>
      <c r="J67" s="134"/>
      <c r="K67" s="134"/>
      <c r="L67" s="366">
        <f t="shared" si="0"/>
        <v>46542</v>
      </c>
    </row>
    <row r="68" spans="1:12" s="68" customFormat="1" ht="15" customHeight="1" thickBot="1">
      <c r="A68" s="277" t="s">
        <v>133</v>
      </c>
      <c r="B68" s="278"/>
      <c r="C68" s="279"/>
      <c r="D68" s="295" t="s">
        <v>436</v>
      </c>
      <c r="E68" s="280" t="s">
        <v>444</v>
      </c>
      <c r="F68" s="280"/>
      <c r="G68" s="280"/>
      <c r="H68" s="281"/>
      <c r="I68" s="282"/>
      <c r="J68" s="282"/>
      <c r="K68" s="282"/>
      <c r="L68" s="367">
        <f t="shared" si="0"/>
        <v>0</v>
      </c>
    </row>
    <row r="69" spans="1:12" s="87" customFormat="1" ht="15" customHeight="1" thickBot="1">
      <c r="A69" s="162" t="s">
        <v>134</v>
      </c>
      <c r="B69" s="88"/>
      <c r="C69" s="89" t="s">
        <v>438</v>
      </c>
      <c r="D69" s="90" t="s">
        <v>437</v>
      </c>
      <c r="E69" s="90"/>
      <c r="F69" s="90"/>
      <c r="G69" s="90"/>
      <c r="H69" s="139"/>
      <c r="I69" s="92"/>
      <c r="J69" s="92"/>
      <c r="K69" s="135"/>
      <c r="L69" s="135">
        <f t="shared" si="0"/>
        <v>0</v>
      </c>
    </row>
    <row r="70" spans="1:12" s="266" customFormat="1" ht="15" customHeight="1" thickBot="1">
      <c r="A70" s="162" t="s">
        <v>135</v>
      </c>
      <c r="B70" s="260"/>
      <c r="C70" s="261" t="s">
        <v>439</v>
      </c>
      <c r="D70" s="271" t="s">
        <v>441</v>
      </c>
      <c r="E70" s="272"/>
      <c r="F70" s="272"/>
      <c r="G70" s="272"/>
      <c r="H70" s="273"/>
      <c r="I70" s="274"/>
      <c r="J70" s="274"/>
      <c r="K70" s="274"/>
      <c r="L70" s="274">
        <f t="shared" si="0"/>
        <v>0</v>
      </c>
    </row>
    <row r="71" spans="1:12" s="266" customFormat="1" ht="15" customHeight="1" thickBot="1">
      <c r="A71" s="162" t="s">
        <v>136</v>
      </c>
      <c r="B71" s="260"/>
      <c r="C71" s="261" t="s">
        <v>440</v>
      </c>
      <c r="D71" s="262" t="s">
        <v>442</v>
      </c>
      <c r="E71" s="263"/>
      <c r="F71" s="263"/>
      <c r="G71" s="263"/>
      <c r="H71" s="265"/>
      <c r="I71" s="264"/>
      <c r="J71" s="264"/>
      <c r="K71" s="264"/>
      <c r="L71" s="264">
        <f t="shared" si="0"/>
        <v>0</v>
      </c>
    </row>
    <row r="72" spans="1:12" s="87" customFormat="1" ht="30" customHeight="1" thickBot="1">
      <c r="A72" s="162" t="s">
        <v>137</v>
      </c>
      <c r="B72" s="474" t="s">
        <v>488</v>
      </c>
      <c r="C72" s="475"/>
      <c r="D72" s="475"/>
      <c r="E72" s="475"/>
      <c r="F72" s="475"/>
      <c r="G72" s="475"/>
      <c r="H72" s="475"/>
      <c r="I72" s="100">
        <f>SUM(I62,I63)</f>
        <v>3930303</v>
      </c>
      <c r="J72" s="100">
        <f>SUM(J62,J63)</f>
        <v>3308421</v>
      </c>
      <c r="K72" s="100">
        <f>SUM(K62,K63)</f>
        <v>0</v>
      </c>
      <c r="L72" s="100">
        <f>SUM(I72:K72)</f>
        <v>7238724</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487</v>
      </c>
    </row>
    <row r="75" spans="1:12" s="107" customFormat="1" ht="16.5" thickBot="1">
      <c r="A75" s="162" t="s">
        <v>140</v>
      </c>
      <c r="B75" s="104" t="s">
        <v>81</v>
      </c>
      <c r="C75" s="105" t="s">
        <v>445</v>
      </c>
      <c r="D75" s="105"/>
      <c r="E75" s="105"/>
      <c r="F75" s="105"/>
      <c r="G75" s="105"/>
      <c r="H75" s="105"/>
      <c r="I75" s="106">
        <f>SUM(I76:I80)</f>
        <v>2238975</v>
      </c>
      <c r="J75" s="106">
        <f>SUM(J76:J80)</f>
        <v>256772</v>
      </c>
      <c r="K75" s="106">
        <f>SUM(K76:K80)</f>
        <v>0</v>
      </c>
      <c r="L75" s="106">
        <f>SUM(I75:K75)</f>
        <v>2495747</v>
      </c>
    </row>
    <row r="76" spans="1:12" s="107" customFormat="1" ht="16.5" thickBot="1">
      <c r="A76" s="162" t="s">
        <v>141</v>
      </c>
      <c r="B76" s="108"/>
      <c r="C76" s="109" t="s">
        <v>446</v>
      </c>
      <c r="D76" s="110" t="s">
        <v>87</v>
      </c>
      <c r="E76" s="110"/>
      <c r="F76" s="110"/>
      <c r="G76" s="110"/>
      <c r="H76" s="111"/>
      <c r="I76" s="112">
        <v>127932</v>
      </c>
      <c r="J76" s="112">
        <v>15383</v>
      </c>
      <c r="K76" s="112"/>
      <c r="L76" s="112">
        <f aca="true" t="shared" si="1" ref="L76:L104">SUM(I76:K76)</f>
        <v>143315</v>
      </c>
    </row>
    <row r="77" spans="1:12" s="107" customFormat="1" ht="16.5" thickBot="1">
      <c r="A77" s="162" t="s">
        <v>142</v>
      </c>
      <c r="B77" s="108"/>
      <c r="C77" s="109" t="s">
        <v>447</v>
      </c>
      <c r="D77" s="113" t="s">
        <v>188</v>
      </c>
      <c r="E77" s="114"/>
      <c r="F77" s="113"/>
      <c r="G77" s="113"/>
      <c r="H77" s="115"/>
      <c r="I77" s="116">
        <f>21411+270</f>
        <v>21681</v>
      </c>
      <c r="J77" s="116">
        <v>1604</v>
      </c>
      <c r="K77" s="116"/>
      <c r="L77" s="116">
        <f t="shared" si="1"/>
        <v>23285</v>
      </c>
    </row>
    <row r="78" spans="1:12" s="107" customFormat="1" ht="16.5" thickBot="1">
      <c r="A78" s="162" t="s">
        <v>143</v>
      </c>
      <c r="B78" s="108"/>
      <c r="C78" s="109" t="s">
        <v>447</v>
      </c>
      <c r="D78" s="113" t="s">
        <v>189</v>
      </c>
      <c r="E78" s="114"/>
      <c r="F78" s="113"/>
      <c r="G78" s="113"/>
      <c r="H78" s="115"/>
      <c r="I78" s="116">
        <f>684021-400</f>
        <v>683621</v>
      </c>
      <c r="J78" s="116">
        <v>127937</v>
      </c>
      <c r="K78" s="116"/>
      <c r="L78" s="116">
        <f t="shared" si="1"/>
        <v>811558</v>
      </c>
    </row>
    <row r="79" spans="1:12" s="107" customFormat="1" ht="16.5" thickBot="1">
      <c r="A79" s="162" t="s">
        <v>144</v>
      </c>
      <c r="B79" s="108"/>
      <c r="C79" s="109" t="s">
        <v>448</v>
      </c>
      <c r="D79" s="117" t="s">
        <v>198</v>
      </c>
      <c r="E79" s="118"/>
      <c r="F79" s="118"/>
      <c r="G79" s="117"/>
      <c r="H79" s="119"/>
      <c r="I79" s="128">
        <v>30560</v>
      </c>
      <c r="J79" s="128"/>
      <c r="K79" s="128"/>
      <c r="L79" s="128">
        <f t="shared" si="1"/>
        <v>30560</v>
      </c>
    </row>
    <row r="80" spans="1:12" s="107" customFormat="1" ht="16.5" thickBot="1">
      <c r="A80" s="162" t="s">
        <v>145</v>
      </c>
      <c r="B80" s="108"/>
      <c r="C80" s="109" t="s">
        <v>449</v>
      </c>
      <c r="D80" s="113" t="s">
        <v>190</v>
      </c>
      <c r="E80" s="114"/>
      <c r="F80" s="113"/>
      <c r="G80" s="113"/>
      <c r="H80" s="115"/>
      <c r="I80" s="116">
        <f>SUM(I81:I86)</f>
        <v>1375181</v>
      </c>
      <c r="J80" s="116">
        <f>SUM(J81:J86)</f>
        <v>111848</v>
      </c>
      <c r="K80" s="116">
        <f>SUM(K81:K86)</f>
        <v>0</v>
      </c>
      <c r="L80" s="116">
        <f t="shared" si="1"/>
        <v>1487029</v>
      </c>
    </row>
    <row r="81" spans="1:12" s="161" customFormat="1" ht="15.75" thickBot="1">
      <c r="A81" s="162" t="s">
        <v>146</v>
      </c>
      <c r="B81" s="75"/>
      <c r="C81" s="76"/>
      <c r="D81" s="77" t="s">
        <v>450</v>
      </c>
      <c r="E81" s="78" t="s">
        <v>232</v>
      </c>
      <c r="F81" s="78"/>
      <c r="G81" s="78"/>
      <c r="H81" s="79"/>
      <c r="I81" s="61">
        <v>442529</v>
      </c>
      <c r="J81" s="61"/>
      <c r="K81" s="61"/>
      <c r="L81" s="364">
        <f t="shared" si="1"/>
        <v>442529</v>
      </c>
    </row>
    <row r="82" spans="1:12" s="161" customFormat="1" ht="15.75" thickBot="1">
      <c r="A82" s="162" t="s">
        <v>147</v>
      </c>
      <c r="B82" s="75"/>
      <c r="C82" s="76"/>
      <c r="D82" s="77" t="s">
        <v>451</v>
      </c>
      <c r="E82" s="78" t="s">
        <v>221</v>
      </c>
      <c r="F82" s="78"/>
      <c r="G82" s="78"/>
      <c r="H82" s="79"/>
      <c r="I82" s="61">
        <f>557362+Javaslat!N72</f>
        <v>560205</v>
      </c>
      <c r="J82" s="61"/>
      <c r="K82" s="61"/>
      <c r="L82" s="364">
        <f t="shared" si="1"/>
        <v>560205</v>
      </c>
    </row>
    <row r="83" spans="1:12" s="161" customFormat="1" ht="15.75" thickBot="1">
      <c r="A83" s="162" t="s">
        <v>148</v>
      </c>
      <c r="B83" s="75"/>
      <c r="C83" s="76"/>
      <c r="D83" s="77" t="s">
        <v>452</v>
      </c>
      <c r="E83" s="78" t="s">
        <v>220</v>
      </c>
      <c r="F83" s="43"/>
      <c r="G83" s="78"/>
      <c r="H83" s="79"/>
      <c r="I83" s="61"/>
      <c r="J83" s="61"/>
      <c r="K83" s="61"/>
      <c r="L83" s="364">
        <f t="shared" si="1"/>
        <v>0</v>
      </c>
    </row>
    <row r="84" spans="1:12" s="161" customFormat="1" ht="15.75" thickBot="1">
      <c r="A84" s="162" t="s">
        <v>149</v>
      </c>
      <c r="B84" s="75"/>
      <c r="C84" s="76"/>
      <c r="D84" s="77" t="s">
        <v>453</v>
      </c>
      <c r="E84" s="80" t="s">
        <v>223</v>
      </c>
      <c r="F84" s="60"/>
      <c r="G84" s="80"/>
      <c r="H84" s="81"/>
      <c r="I84" s="62">
        <f>251518</f>
        <v>251518</v>
      </c>
      <c r="J84" s="62">
        <f>67088+Javaslat!N77</f>
        <v>69088</v>
      </c>
      <c r="K84" s="62"/>
      <c r="L84" s="365">
        <f t="shared" si="1"/>
        <v>320606</v>
      </c>
    </row>
    <row r="85" spans="1:12" s="161" customFormat="1" ht="15.75" thickBot="1">
      <c r="A85" s="162" t="s">
        <v>150</v>
      </c>
      <c r="B85" s="75"/>
      <c r="C85" s="76"/>
      <c r="D85" s="77" t="s">
        <v>454</v>
      </c>
      <c r="E85" s="78" t="s">
        <v>222</v>
      </c>
      <c r="F85" s="43"/>
      <c r="G85" s="78"/>
      <c r="H85" s="79"/>
      <c r="I85" s="61"/>
      <c r="J85" s="61">
        <v>42760</v>
      </c>
      <c r="K85" s="61"/>
      <c r="L85" s="364">
        <f t="shared" si="1"/>
        <v>42760</v>
      </c>
    </row>
    <row r="86" spans="1:12" s="161" customFormat="1" ht="15.75" thickBot="1">
      <c r="A86" s="162" t="s">
        <v>151</v>
      </c>
      <c r="B86" s="75"/>
      <c r="C86" s="76"/>
      <c r="D86" s="77" t="s">
        <v>455</v>
      </c>
      <c r="E86" s="78" t="s">
        <v>88</v>
      </c>
      <c r="F86" s="43"/>
      <c r="G86" s="78"/>
      <c r="H86" s="79"/>
      <c r="I86" s="61">
        <f>130000-Javaslat!N95-270-Javaslat!N72-Javaslat!N77+400</f>
        <v>120929</v>
      </c>
      <c r="J86" s="61"/>
      <c r="K86" s="61"/>
      <c r="L86" s="364">
        <f t="shared" si="1"/>
        <v>120929</v>
      </c>
    </row>
    <row r="87" spans="1:12" s="107" customFormat="1" ht="16.5" thickBot="1">
      <c r="A87" s="162" t="s">
        <v>152</v>
      </c>
      <c r="B87" s="104" t="s">
        <v>84</v>
      </c>
      <c r="C87" s="105" t="s">
        <v>457</v>
      </c>
      <c r="D87" s="120"/>
      <c r="E87" s="120"/>
      <c r="F87" s="105"/>
      <c r="G87" s="105"/>
      <c r="H87" s="105"/>
      <c r="I87" s="106">
        <f>SUM(I88:I90)</f>
        <v>249883</v>
      </c>
      <c r="J87" s="106">
        <f>SUM(J88:J90)</f>
        <v>3120243</v>
      </c>
      <c r="K87" s="106">
        <f>SUM(K88:K90)</f>
        <v>0</v>
      </c>
      <c r="L87" s="106">
        <f t="shared" si="1"/>
        <v>3370126</v>
      </c>
    </row>
    <row r="88" spans="1:12" s="107" customFormat="1" ht="16.5" thickBot="1">
      <c r="A88" s="162" t="s">
        <v>153</v>
      </c>
      <c r="B88" s="108"/>
      <c r="C88" s="109" t="s">
        <v>458</v>
      </c>
      <c r="D88" s="110" t="s">
        <v>171</v>
      </c>
      <c r="E88" s="110"/>
      <c r="F88" s="110"/>
      <c r="G88" s="110"/>
      <c r="H88" s="111"/>
      <c r="I88" s="112">
        <f>Javaslat!N80+63200</f>
        <v>84885</v>
      </c>
      <c r="J88" s="112">
        <v>2676906</v>
      </c>
      <c r="K88" s="112"/>
      <c r="L88" s="112">
        <f t="shared" si="1"/>
        <v>2761791</v>
      </c>
    </row>
    <row r="89" spans="1:12" s="107" customFormat="1" ht="16.5" thickBot="1">
      <c r="A89" s="162" t="s">
        <v>154</v>
      </c>
      <c r="B89" s="108"/>
      <c r="C89" s="109" t="s">
        <v>459</v>
      </c>
      <c r="D89" s="113" t="s">
        <v>96</v>
      </c>
      <c r="E89" s="113"/>
      <c r="F89" s="113"/>
      <c r="G89" s="113"/>
      <c r="H89" s="115"/>
      <c r="I89" s="116">
        <f>77073+Javaslat!N87</f>
        <v>91642</v>
      </c>
      <c r="J89" s="116">
        <v>407837</v>
      </c>
      <c r="K89" s="116"/>
      <c r="L89" s="116">
        <f t="shared" si="1"/>
        <v>499479</v>
      </c>
    </row>
    <row r="90" spans="1:12" s="107" customFormat="1" ht="16.5" thickBot="1">
      <c r="A90" s="162" t="s">
        <v>155</v>
      </c>
      <c r="B90" s="108"/>
      <c r="C90" s="109" t="s">
        <v>460</v>
      </c>
      <c r="D90" s="113" t="s">
        <v>191</v>
      </c>
      <c r="E90" s="114"/>
      <c r="F90" s="113"/>
      <c r="G90" s="113"/>
      <c r="H90" s="115"/>
      <c r="I90" s="116">
        <f>SUM(I91:I94)</f>
        <v>73356</v>
      </c>
      <c r="J90" s="116">
        <f>SUM(J91:J94)</f>
        <v>35500</v>
      </c>
      <c r="K90" s="116">
        <f>SUM(K91:K94)</f>
        <v>0</v>
      </c>
      <c r="L90" s="116">
        <f t="shared" si="1"/>
        <v>108856</v>
      </c>
    </row>
    <row r="91" spans="1:12" s="161" customFormat="1" ht="15.75" thickBot="1">
      <c r="A91" s="162" t="s">
        <v>156</v>
      </c>
      <c r="B91" s="75"/>
      <c r="C91" s="82"/>
      <c r="D91" s="77" t="s">
        <v>461</v>
      </c>
      <c r="E91" s="78" t="s">
        <v>224</v>
      </c>
      <c r="F91" s="78"/>
      <c r="G91" s="78"/>
      <c r="H91" s="79"/>
      <c r="I91" s="61"/>
      <c r="J91" s="61"/>
      <c r="K91" s="61"/>
      <c r="L91" s="364">
        <f t="shared" si="1"/>
        <v>0</v>
      </c>
    </row>
    <row r="92" spans="1:12" s="161" customFormat="1" ht="15.75" thickBot="1">
      <c r="A92" s="162" t="s">
        <v>157</v>
      </c>
      <c r="B92" s="75"/>
      <c r="C92" s="82"/>
      <c r="D92" s="77" t="s">
        <v>462</v>
      </c>
      <c r="E92" s="78" t="s">
        <v>192</v>
      </c>
      <c r="F92" s="78"/>
      <c r="G92" s="78"/>
      <c r="H92" s="79"/>
      <c r="I92" s="61"/>
      <c r="J92" s="61">
        <v>2500</v>
      </c>
      <c r="K92" s="61"/>
      <c r="L92" s="364">
        <f t="shared" si="1"/>
        <v>2500</v>
      </c>
    </row>
    <row r="93" spans="1:12" s="161" customFormat="1" ht="15.75" thickBot="1">
      <c r="A93" s="162" t="s">
        <v>158</v>
      </c>
      <c r="B93" s="75"/>
      <c r="C93" s="82"/>
      <c r="D93" s="77" t="s">
        <v>463</v>
      </c>
      <c r="E93" s="78" t="s">
        <v>225</v>
      </c>
      <c r="F93" s="43"/>
      <c r="G93" s="78"/>
      <c r="H93" s="79"/>
      <c r="I93" s="61"/>
      <c r="J93" s="61">
        <f>28000+Javaslat!N93</f>
        <v>33000</v>
      </c>
      <c r="K93" s="61"/>
      <c r="L93" s="364">
        <f t="shared" si="1"/>
        <v>33000</v>
      </c>
    </row>
    <row r="94" spans="1:12" s="161" customFormat="1" ht="15.75" thickBot="1">
      <c r="A94" s="162" t="s">
        <v>159</v>
      </c>
      <c r="B94" s="75"/>
      <c r="C94" s="82"/>
      <c r="D94" s="77" t="s">
        <v>456</v>
      </c>
      <c r="E94" s="78" t="s">
        <v>193</v>
      </c>
      <c r="F94" s="43"/>
      <c r="G94" s="78"/>
      <c r="H94" s="79"/>
      <c r="I94" s="62">
        <f>114610+Javaslat!N71</f>
        <v>73356</v>
      </c>
      <c r="J94" s="62"/>
      <c r="K94" s="62"/>
      <c r="L94" s="365">
        <f t="shared" si="1"/>
        <v>73356</v>
      </c>
    </row>
    <row r="95" spans="1:12" s="103" customFormat="1" ht="30" customHeight="1" thickBot="1">
      <c r="A95" s="162" t="s">
        <v>160</v>
      </c>
      <c r="B95" s="479" t="s">
        <v>230</v>
      </c>
      <c r="C95" s="480"/>
      <c r="D95" s="480"/>
      <c r="E95" s="480"/>
      <c r="F95" s="480"/>
      <c r="G95" s="480"/>
      <c r="H95" s="481"/>
      <c r="I95" s="100">
        <f>SUM(I75,I87)</f>
        <v>2488858</v>
      </c>
      <c r="J95" s="100">
        <f>SUM(J75,J87)</f>
        <v>3377015</v>
      </c>
      <c r="K95" s="100">
        <f>SUM(K75,K87)</f>
        <v>0</v>
      </c>
      <c r="L95" s="100">
        <f t="shared" si="1"/>
        <v>5865873</v>
      </c>
    </row>
    <row r="96" spans="1:12" s="107" customFormat="1" ht="16.5" thickBot="1">
      <c r="A96" s="162" t="s">
        <v>161</v>
      </c>
      <c r="B96" s="104" t="s">
        <v>86</v>
      </c>
      <c r="C96" s="105" t="s">
        <v>464</v>
      </c>
      <c r="D96" s="105"/>
      <c r="E96" s="105"/>
      <c r="F96" s="105"/>
      <c r="G96" s="105"/>
      <c r="H96" s="105"/>
      <c r="I96" s="106">
        <f>SUM(I97:I103)</f>
        <v>1330243</v>
      </c>
      <c r="J96" s="106">
        <f>SUM(J97:J103)</f>
        <v>42608</v>
      </c>
      <c r="K96" s="106">
        <f>SUM(K97:K103)</f>
        <v>0</v>
      </c>
      <c r="L96" s="106">
        <f t="shared" si="1"/>
        <v>1372851</v>
      </c>
    </row>
    <row r="97" spans="1:12" s="107" customFormat="1" ht="16.5" thickBot="1">
      <c r="A97" s="162" t="s">
        <v>162</v>
      </c>
      <c r="B97" s="108"/>
      <c r="C97" s="123" t="s">
        <v>465</v>
      </c>
      <c r="D97" s="124" t="s">
        <v>469</v>
      </c>
      <c r="E97" s="124"/>
      <c r="F97" s="124"/>
      <c r="G97" s="124"/>
      <c r="H97" s="125"/>
      <c r="I97" s="129"/>
      <c r="J97" s="129"/>
      <c r="K97" s="129"/>
      <c r="L97" s="129">
        <f t="shared" si="1"/>
        <v>0</v>
      </c>
    </row>
    <row r="98" spans="1:12" s="68" customFormat="1" ht="15" customHeight="1" thickBot="1">
      <c r="A98" s="162" t="s">
        <v>163</v>
      </c>
      <c r="B98" s="67"/>
      <c r="C98" s="56"/>
      <c r="D98" s="294" t="s">
        <v>473</v>
      </c>
      <c r="E98" s="66" t="s">
        <v>476</v>
      </c>
      <c r="F98" s="66"/>
      <c r="G98" s="66"/>
      <c r="H98" s="140"/>
      <c r="I98" s="134"/>
      <c r="J98" s="134">
        <v>42608</v>
      </c>
      <c r="K98" s="134"/>
      <c r="L98" s="366">
        <f t="shared" si="1"/>
        <v>42608</v>
      </c>
    </row>
    <row r="99" spans="1:12" s="68" customFormat="1" ht="15" customHeight="1" thickBot="1">
      <c r="A99" s="162" t="s">
        <v>164</v>
      </c>
      <c r="B99" s="67"/>
      <c r="C99" s="56"/>
      <c r="D99" s="294" t="s">
        <v>474</v>
      </c>
      <c r="E99" s="66" t="s">
        <v>295</v>
      </c>
      <c r="F99" s="66"/>
      <c r="G99" s="66"/>
      <c r="H99" s="140"/>
      <c r="I99" s="134">
        <v>46542</v>
      </c>
      <c r="J99" s="134"/>
      <c r="K99" s="134"/>
      <c r="L99" s="366">
        <f t="shared" si="1"/>
        <v>46542</v>
      </c>
    </row>
    <row r="100" spans="1:12" s="68" customFormat="1" ht="15" customHeight="1" thickBot="1">
      <c r="A100" s="162" t="s">
        <v>165</v>
      </c>
      <c r="B100" s="278"/>
      <c r="C100" s="279"/>
      <c r="D100" s="285" t="s">
        <v>475</v>
      </c>
      <c r="E100" s="280" t="s">
        <v>477</v>
      </c>
      <c r="F100" s="280"/>
      <c r="G100" s="280"/>
      <c r="H100" s="281"/>
      <c r="I100" s="282">
        <f>1279343+Javaslat!N95</f>
        <v>1283701</v>
      </c>
      <c r="J100" s="282"/>
      <c r="K100" s="282"/>
      <c r="L100" s="367">
        <f t="shared" si="1"/>
        <v>1283701</v>
      </c>
    </row>
    <row r="101" spans="1:12" s="107" customFormat="1" ht="16.5" thickBot="1">
      <c r="A101" s="162" t="s">
        <v>166</v>
      </c>
      <c r="B101" s="108"/>
      <c r="C101" s="123" t="s">
        <v>466</v>
      </c>
      <c r="D101" s="113" t="s">
        <v>470</v>
      </c>
      <c r="E101" s="113"/>
      <c r="F101" s="113"/>
      <c r="G101" s="113"/>
      <c r="H101" s="115"/>
      <c r="I101" s="116"/>
      <c r="J101" s="116"/>
      <c r="K101" s="116"/>
      <c r="L101" s="116">
        <f t="shared" si="1"/>
        <v>0</v>
      </c>
    </row>
    <row r="102" spans="1:12" s="107" customFormat="1" ht="16.5" thickBot="1">
      <c r="A102" s="162" t="s">
        <v>167</v>
      </c>
      <c r="B102" s="108"/>
      <c r="C102" s="123" t="s">
        <v>467</v>
      </c>
      <c r="D102" s="113" t="s">
        <v>471</v>
      </c>
      <c r="E102" s="113"/>
      <c r="F102" s="113"/>
      <c r="G102" s="113"/>
      <c r="H102" s="115"/>
      <c r="I102" s="291"/>
      <c r="J102" s="291"/>
      <c r="K102" s="291"/>
      <c r="L102" s="291">
        <f t="shared" si="1"/>
        <v>0</v>
      </c>
    </row>
    <row r="103" spans="1:12" s="87" customFormat="1" ht="15" customHeight="1" thickBot="1">
      <c r="A103" s="162" t="s">
        <v>168</v>
      </c>
      <c r="B103" s="284"/>
      <c r="C103" s="283" t="s">
        <v>468</v>
      </c>
      <c r="D103" s="286" t="s">
        <v>472</v>
      </c>
      <c r="E103" s="287"/>
      <c r="F103" s="287"/>
      <c r="G103" s="287"/>
      <c r="H103" s="288"/>
      <c r="I103" s="289"/>
      <c r="J103" s="289"/>
      <c r="K103" s="289"/>
      <c r="L103" s="289">
        <f t="shared" si="1"/>
        <v>0</v>
      </c>
    </row>
    <row r="104" spans="1:12" s="103" customFormat="1" ht="30" customHeight="1" thickBot="1">
      <c r="A104" s="162" t="s">
        <v>169</v>
      </c>
      <c r="B104" s="479" t="s">
        <v>491</v>
      </c>
      <c r="C104" s="480"/>
      <c r="D104" s="480"/>
      <c r="E104" s="480"/>
      <c r="F104" s="480"/>
      <c r="G104" s="480"/>
      <c r="H104" s="481"/>
      <c r="I104" s="126">
        <f>SUM(I95,I96)</f>
        <v>3819101</v>
      </c>
      <c r="J104" s="126">
        <f>SUM(J95,J96)</f>
        <v>3419623</v>
      </c>
      <c r="K104" s="126">
        <f>SUM(K95,K96)</f>
        <v>0</v>
      </c>
      <c r="L104" s="126">
        <f t="shared" si="1"/>
        <v>7238724</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8.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 sqref="L1"/>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651</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8" t="s">
        <v>615</v>
      </c>
      <c r="C5" s="489"/>
      <c r="D5" s="489"/>
      <c r="E5" s="489"/>
      <c r="F5" s="489"/>
      <c r="G5" s="489"/>
      <c r="H5" s="489"/>
      <c r="I5" s="489"/>
      <c r="J5" s="489"/>
      <c r="K5" s="489"/>
      <c r="L5" s="489"/>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489</v>
      </c>
    </row>
    <row r="7" spans="1:12" s="87" customFormat="1" ht="15" customHeight="1" thickBot="1">
      <c r="A7" s="162" t="s">
        <v>16</v>
      </c>
      <c r="B7" s="83" t="s">
        <v>81</v>
      </c>
      <c r="C7" s="84" t="s">
        <v>353</v>
      </c>
      <c r="D7" s="85"/>
      <c r="E7" s="85"/>
      <c r="F7" s="85"/>
      <c r="G7" s="85"/>
      <c r="H7" s="138"/>
      <c r="I7" s="86">
        <f>SUM(I8,I15,I25,I37)</f>
        <v>103842</v>
      </c>
      <c r="J7" s="86">
        <f>SUM(J8,J15,J25,J37)</f>
        <v>0</v>
      </c>
      <c r="K7" s="132">
        <f>SUM(K8,K15,K25,K37)</f>
        <v>0</v>
      </c>
      <c r="L7" s="148">
        <f>SUM(I7:K7)</f>
        <v>103842</v>
      </c>
    </row>
    <row r="8" spans="1:12" s="87" customFormat="1" ht="15" customHeight="1" thickBot="1">
      <c r="A8" s="162" t="s">
        <v>17</v>
      </c>
      <c r="B8" s="88"/>
      <c r="C8" s="89" t="s">
        <v>354</v>
      </c>
      <c r="D8" s="93" t="s">
        <v>182</v>
      </c>
      <c r="E8" s="94"/>
      <c r="F8" s="94"/>
      <c r="G8" s="94"/>
      <c r="H8" s="139"/>
      <c r="I8" s="133">
        <f>SUM(I9:I14)</f>
        <v>100371</v>
      </c>
      <c r="J8" s="133">
        <f>SUM(J9:J14)</f>
        <v>0</v>
      </c>
      <c r="K8" s="133">
        <f>SUM(K9:K14)</f>
        <v>0</v>
      </c>
      <c r="L8" s="149">
        <f aca="true" t="shared" si="0" ref="L8:L71">SUM(I8:K8)</f>
        <v>100371</v>
      </c>
    </row>
    <row r="9" spans="1:12" s="68" customFormat="1" ht="15" customHeight="1" thickBot="1">
      <c r="A9" s="162" t="s">
        <v>18</v>
      </c>
      <c r="B9" s="67"/>
      <c r="C9" s="69"/>
      <c r="D9" s="293" t="s">
        <v>355</v>
      </c>
      <c r="E9" s="490" t="s">
        <v>200</v>
      </c>
      <c r="F9" s="490"/>
      <c r="G9" s="490"/>
      <c r="H9" s="491"/>
      <c r="I9" s="134"/>
      <c r="J9" s="134"/>
      <c r="K9" s="134"/>
      <c r="L9" s="134">
        <f t="shared" si="0"/>
        <v>0</v>
      </c>
    </row>
    <row r="10" spans="1:12" s="68" customFormat="1" ht="15" customHeight="1" thickBot="1">
      <c r="A10" s="162" t="s">
        <v>19</v>
      </c>
      <c r="B10" s="67"/>
      <c r="C10" s="69"/>
      <c r="D10" s="294" t="s">
        <v>356</v>
      </c>
      <c r="E10" s="158" t="s">
        <v>231</v>
      </c>
      <c r="F10" s="157"/>
      <c r="G10" s="157"/>
      <c r="H10" s="159"/>
      <c r="I10" s="134"/>
      <c r="J10" s="134"/>
      <c r="K10" s="134"/>
      <c r="L10" s="134">
        <f t="shared" si="0"/>
        <v>0</v>
      </c>
    </row>
    <row r="11" spans="1:12" s="68" customFormat="1" ht="15" customHeight="1" thickBot="1">
      <c r="A11" s="162" t="s">
        <v>20</v>
      </c>
      <c r="B11" s="67"/>
      <c r="C11" s="69"/>
      <c r="D11" s="294" t="s">
        <v>357</v>
      </c>
      <c r="E11" s="158" t="s">
        <v>361</v>
      </c>
      <c r="F11" s="157"/>
      <c r="G11" s="157"/>
      <c r="H11" s="159"/>
      <c r="I11" s="134"/>
      <c r="J11" s="134"/>
      <c r="K11" s="134"/>
      <c r="L11" s="134">
        <f t="shared" si="0"/>
        <v>0</v>
      </c>
    </row>
    <row r="12" spans="1:12" s="68" customFormat="1" ht="15" customHeight="1" thickBot="1">
      <c r="A12" s="162" t="s">
        <v>21</v>
      </c>
      <c r="B12" s="67"/>
      <c r="C12" s="69"/>
      <c r="D12" s="294" t="s">
        <v>359</v>
      </c>
      <c r="E12" s="158" t="s">
        <v>362</v>
      </c>
      <c r="F12" s="157"/>
      <c r="G12" s="157"/>
      <c r="H12" s="159"/>
      <c r="I12" s="134"/>
      <c r="J12" s="134"/>
      <c r="K12" s="134"/>
      <c r="L12" s="134">
        <f t="shared" si="0"/>
        <v>0</v>
      </c>
    </row>
    <row r="13" spans="1:12" s="68" customFormat="1" ht="15" customHeight="1" thickBot="1">
      <c r="A13" s="162" t="s">
        <v>22</v>
      </c>
      <c r="B13" s="67"/>
      <c r="C13" s="69"/>
      <c r="D13" s="294" t="s">
        <v>360</v>
      </c>
      <c r="E13" s="158" t="s">
        <v>363</v>
      </c>
      <c r="F13" s="157"/>
      <c r="G13" s="157"/>
      <c r="H13" s="159"/>
      <c r="I13" s="134"/>
      <c r="J13" s="134"/>
      <c r="K13" s="134"/>
      <c r="L13" s="134">
        <f t="shared" si="0"/>
        <v>0</v>
      </c>
    </row>
    <row r="14" spans="1:12" s="68" customFormat="1" ht="15" customHeight="1" thickBot="1">
      <c r="A14" s="162" t="s">
        <v>23</v>
      </c>
      <c r="B14" s="67"/>
      <c r="C14" s="69"/>
      <c r="D14" s="293" t="s">
        <v>358</v>
      </c>
      <c r="E14" s="66" t="s">
        <v>201</v>
      </c>
      <c r="F14" s="70"/>
      <c r="G14" s="70"/>
      <c r="H14" s="140"/>
      <c r="I14" s="134">
        <v>100371</v>
      </c>
      <c r="J14" s="134"/>
      <c r="K14" s="134"/>
      <c r="L14" s="134">
        <f t="shared" si="0"/>
        <v>100371</v>
      </c>
    </row>
    <row r="15" spans="1:12" s="87" customFormat="1" ht="15" customHeight="1" thickBot="1">
      <c r="A15" s="162" t="s">
        <v>24</v>
      </c>
      <c r="B15" s="88"/>
      <c r="C15" s="89" t="s">
        <v>364</v>
      </c>
      <c r="D15" s="90" t="s">
        <v>83</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365</v>
      </c>
      <c r="E16" s="66" t="s">
        <v>203</v>
      </c>
      <c r="F16" s="37"/>
      <c r="G16" s="37"/>
      <c r="H16" s="142"/>
      <c r="I16" s="134"/>
      <c r="J16" s="134"/>
      <c r="K16" s="134"/>
      <c r="L16" s="134">
        <f t="shared" si="0"/>
        <v>0</v>
      </c>
    </row>
    <row r="17" spans="1:12" s="38" customFormat="1" ht="15" customHeight="1" thickBot="1">
      <c r="A17" s="162" t="s">
        <v>26</v>
      </c>
      <c r="B17" s="35"/>
      <c r="C17" s="36"/>
      <c r="D17" s="65" t="s">
        <v>366</v>
      </c>
      <c r="E17" s="66" t="s">
        <v>370</v>
      </c>
      <c r="F17" s="37"/>
      <c r="G17" s="37"/>
      <c r="H17" s="142"/>
      <c r="I17" s="134"/>
      <c r="J17" s="134"/>
      <c r="K17" s="134"/>
      <c r="L17" s="134">
        <f t="shared" si="0"/>
        <v>0</v>
      </c>
    </row>
    <row r="18" spans="1:12" s="38" customFormat="1" ht="15" customHeight="1" thickBot="1">
      <c r="A18" s="162" t="s">
        <v>27</v>
      </c>
      <c r="B18" s="35"/>
      <c r="C18" s="36"/>
      <c r="D18" s="65" t="s">
        <v>367</v>
      </c>
      <c r="E18" s="66" t="s">
        <v>371</v>
      </c>
      <c r="F18" s="37"/>
      <c r="G18" s="37"/>
      <c r="H18" s="142"/>
      <c r="I18" s="134"/>
      <c r="J18" s="134"/>
      <c r="K18" s="134"/>
      <c r="L18" s="134">
        <f t="shared" si="0"/>
        <v>0</v>
      </c>
    </row>
    <row r="19" spans="1:12" s="38" customFormat="1" ht="15" customHeight="1" thickBot="1">
      <c r="A19" s="162" t="s">
        <v>28</v>
      </c>
      <c r="B19" s="35"/>
      <c r="C19" s="36"/>
      <c r="D19" s="65" t="s">
        <v>368</v>
      </c>
      <c r="E19" s="66" t="s">
        <v>204</v>
      </c>
      <c r="F19" s="37"/>
      <c r="G19" s="37"/>
      <c r="H19" s="142"/>
      <c r="I19" s="134"/>
      <c r="J19" s="134"/>
      <c r="K19" s="134"/>
      <c r="L19" s="134">
        <f t="shared" si="0"/>
        <v>0</v>
      </c>
    </row>
    <row r="20" spans="1:12" s="38" customFormat="1" ht="15" customHeight="1" thickBot="1">
      <c r="A20" s="162" t="s">
        <v>29</v>
      </c>
      <c r="B20" s="35"/>
      <c r="C20" s="36"/>
      <c r="D20" s="65" t="s">
        <v>372</v>
      </c>
      <c r="E20" s="66" t="s">
        <v>205</v>
      </c>
      <c r="F20" s="37"/>
      <c r="G20" s="37"/>
      <c r="H20" s="142"/>
      <c r="I20" s="134"/>
      <c r="J20" s="134"/>
      <c r="K20" s="134"/>
      <c r="L20" s="134">
        <f t="shared" si="0"/>
        <v>0</v>
      </c>
    </row>
    <row r="21" spans="1:12" s="38" customFormat="1" ht="15" customHeight="1" thickBot="1">
      <c r="A21" s="162" t="s">
        <v>30</v>
      </c>
      <c r="B21" s="35"/>
      <c r="C21" s="36"/>
      <c r="D21" s="65" t="s">
        <v>373</v>
      </c>
      <c r="E21" s="66" t="s">
        <v>341</v>
      </c>
      <c r="F21" s="37"/>
      <c r="G21" s="37"/>
      <c r="H21" s="142"/>
      <c r="I21" s="134"/>
      <c r="J21" s="134"/>
      <c r="K21" s="134"/>
      <c r="L21" s="134">
        <f t="shared" si="0"/>
        <v>0</v>
      </c>
    </row>
    <row r="22" spans="1:12" s="38" customFormat="1" ht="15" customHeight="1" thickBot="1">
      <c r="A22" s="162" t="s">
        <v>31</v>
      </c>
      <c r="B22" s="35"/>
      <c r="C22" s="36"/>
      <c r="D22" s="65" t="s">
        <v>374</v>
      </c>
      <c r="E22" s="66" t="s">
        <v>206</v>
      </c>
      <c r="F22" s="37"/>
      <c r="G22" s="37"/>
      <c r="H22" s="142"/>
      <c r="I22" s="134"/>
      <c r="J22" s="134"/>
      <c r="K22" s="134"/>
      <c r="L22" s="134">
        <f t="shared" si="0"/>
        <v>0</v>
      </c>
    </row>
    <row r="23" spans="1:12" s="38" customFormat="1" ht="15" customHeight="1" thickBot="1">
      <c r="A23" s="162" t="s">
        <v>32</v>
      </c>
      <c r="B23" s="35"/>
      <c r="C23" s="36"/>
      <c r="D23" s="65" t="s">
        <v>375</v>
      </c>
      <c r="E23" s="66" t="s">
        <v>207</v>
      </c>
      <c r="F23" s="37"/>
      <c r="G23" s="37"/>
      <c r="H23" s="142"/>
      <c r="I23" s="134"/>
      <c r="J23" s="134"/>
      <c r="K23" s="134"/>
      <c r="L23" s="134">
        <f t="shared" si="0"/>
        <v>0</v>
      </c>
    </row>
    <row r="24" spans="1:12" s="38" customFormat="1" ht="15" customHeight="1" thickBot="1">
      <c r="A24" s="162" t="s">
        <v>33</v>
      </c>
      <c r="B24" s="35"/>
      <c r="C24" s="36"/>
      <c r="D24" s="65" t="s">
        <v>369</v>
      </c>
      <c r="E24" s="66" t="s">
        <v>181</v>
      </c>
      <c r="F24" s="37"/>
      <c r="G24" s="37"/>
      <c r="H24" s="142"/>
      <c r="I24" s="134"/>
      <c r="J24" s="134"/>
      <c r="K24" s="134"/>
      <c r="L24" s="134">
        <f t="shared" si="0"/>
        <v>0</v>
      </c>
    </row>
    <row r="25" spans="1:12" s="87" customFormat="1" ht="15" customHeight="1" thickBot="1">
      <c r="A25" s="162" t="s">
        <v>34</v>
      </c>
      <c r="B25" s="88"/>
      <c r="C25" s="89" t="s">
        <v>376</v>
      </c>
      <c r="D25" s="90" t="s">
        <v>82</v>
      </c>
      <c r="E25" s="91"/>
      <c r="F25" s="91"/>
      <c r="G25" s="91"/>
      <c r="H25" s="141"/>
      <c r="I25" s="92">
        <f>SUM(I26:I36)</f>
        <v>3471</v>
      </c>
      <c r="J25" s="92">
        <f>SUM(J26:J36)</f>
        <v>0</v>
      </c>
      <c r="K25" s="135">
        <f>SUM(K26:K36)</f>
        <v>0</v>
      </c>
      <c r="L25" s="150">
        <f t="shared" si="0"/>
        <v>3471</v>
      </c>
    </row>
    <row r="26" spans="1:12" s="68" customFormat="1" ht="15" customHeight="1" thickBot="1">
      <c r="A26" s="162" t="s">
        <v>35</v>
      </c>
      <c r="B26" s="67"/>
      <c r="C26" s="69"/>
      <c r="D26" s="294" t="s">
        <v>377</v>
      </c>
      <c r="E26" s="66" t="s">
        <v>208</v>
      </c>
      <c r="F26" s="66"/>
      <c r="G26" s="66"/>
      <c r="H26" s="73"/>
      <c r="I26" s="134">
        <v>50</v>
      </c>
      <c r="J26" s="134"/>
      <c r="K26" s="134"/>
      <c r="L26" s="134">
        <f t="shared" si="0"/>
        <v>50</v>
      </c>
    </row>
    <row r="27" spans="1:12" s="68" customFormat="1" ht="15" customHeight="1" thickBot="1">
      <c r="A27" s="162" t="s">
        <v>36</v>
      </c>
      <c r="B27" s="67"/>
      <c r="C27" s="69"/>
      <c r="D27" s="294" t="s">
        <v>378</v>
      </c>
      <c r="E27" s="66" t="s">
        <v>209</v>
      </c>
      <c r="F27" s="66"/>
      <c r="G27" s="66"/>
      <c r="H27" s="73"/>
      <c r="I27" s="134">
        <v>1351</v>
      </c>
      <c r="J27" s="134"/>
      <c r="K27" s="134"/>
      <c r="L27" s="134">
        <f t="shared" si="0"/>
        <v>1351</v>
      </c>
    </row>
    <row r="28" spans="1:12" s="68" customFormat="1" ht="15" customHeight="1" thickBot="1">
      <c r="A28" s="162" t="s">
        <v>37</v>
      </c>
      <c r="B28" s="67"/>
      <c r="C28" s="69"/>
      <c r="D28" s="294" t="s">
        <v>379</v>
      </c>
      <c r="E28" s="58" t="s">
        <v>210</v>
      </c>
      <c r="F28" s="58"/>
      <c r="G28" s="58"/>
      <c r="H28" s="73"/>
      <c r="I28" s="134">
        <v>1343</v>
      </c>
      <c r="J28" s="134"/>
      <c r="K28" s="134"/>
      <c r="L28" s="134">
        <f t="shared" si="0"/>
        <v>1343</v>
      </c>
    </row>
    <row r="29" spans="1:12" s="68" customFormat="1" ht="15" customHeight="1" thickBot="1">
      <c r="A29" s="162" t="s">
        <v>38</v>
      </c>
      <c r="B29" s="67"/>
      <c r="C29" s="69"/>
      <c r="D29" s="294" t="s">
        <v>380</v>
      </c>
      <c r="E29" s="58" t="s">
        <v>211</v>
      </c>
      <c r="F29" s="66"/>
      <c r="G29" s="66"/>
      <c r="H29" s="140"/>
      <c r="I29" s="134"/>
      <c r="J29" s="134"/>
      <c r="K29" s="134"/>
      <c r="L29" s="134">
        <f t="shared" si="0"/>
        <v>0</v>
      </c>
    </row>
    <row r="30" spans="1:12" s="68" customFormat="1" ht="15" customHeight="1" thickBot="1">
      <c r="A30" s="162" t="s">
        <v>39</v>
      </c>
      <c r="B30" s="67"/>
      <c r="C30" s="69"/>
      <c r="D30" s="294" t="s">
        <v>381</v>
      </c>
      <c r="E30" s="58" t="s">
        <v>212</v>
      </c>
      <c r="F30" s="66"/>
      <c r="G30" s="66"/>
      <c r="H30" s="140"/>
      <c r="I30" s="134"/>
      <c r="J30" s="134"/>
      <c r="K30" s="134"/>
      <c r="L30" s="134">
        <f t="shared" si="0"/>
        <v>0</v>
      </c>
    </row>
    <row r="31" spans="1:12" s="68" customFormat="1" ht="15" customHeight="1" thickBot="1">
      <c r="A31" s="162" t="s">
        <v>40</v>
      </c>
      <c r="B31" s="67"/>
      <c r="C31" s="69"/>
      <c r="D31" s="294" t="s">
        <v>382</v>
      </c>
      <c r="E31" s="58" t="s">
        <v>213</v>
      </c>
      <c r="F31" s="66"/>
      <c r="G31" s="66"/>
      <c r="H31" s="140"/>
      <c r="I31" s="134">
        <v>727</v>
      </c>
      <c r="J31" s="134"/>
      <c r="K31" s="134"/>
      <c r="L31" s="134">
        <f t="shared" si="0"/>
        <v>727</v>
      </c>
    </row>
    <row r="32" spans="1:12" s="68" customFormat="1" ht="15" customHeight="1" thickBot="1">
      <c r="A32" s="162" t="s">
        <v>41</v>
      </c>
      <c r="B32" s="67"/>
      <c r="C32" s="69"/>
      <c r="D32" s="294" t="s">
        <v>383</v>
      </c>
      <c r="E32" s="58" t="s">
        <v>214</v>
      </c>
      <c r="F32" s="66"/>
      <c r="G32" s="66"/>
      <c r="H32" s="140"/>
      <c r="I32" s="134"/>
      <c r="J32" s="134"/>
      <c r="K32" s="134"/>
      <c r="L32" s="134">
        <f t="shared" si="0"/>
        <v>0</v>
      </c>
    </row>
    <row r="33" spans="1:12" s="68" customFormat="1" ht="15" customHeight="1" thickBot="1">
      <c r="A33" s="162" t="s">
        <v>42</v>
      </c>
      <c r="B33" s="67"/>
      <c r="C33" s="69"/>
      <c r="D33" s="294" t="s">
        <v>384</v>
      </c>
      <c r="E33" s="58" t="s">
        <v>385</v>
      </c>
      <c r="F33" s="66"/>
      <c r="G33" s="66"/>
      <c r="H33" s="140"/>
      <c r="I33" s="134"/>
      <c r="J33" s="134"/>
      <c r="K33" s="134"/>
      <c r="L33" s="134">
        <f t="shared" si="0"/>
        <v>0</v>
      </c>
    </row>
    <row r="34" spans="1:12" s="68" customFormat="1" ht="15" customHeight="1" thickBot="1">
      <c r="A34" s="162" t="s">
        <v>43</v>
      </c>
      <c r="B34" s="67"/>
      <c r="C34" s="69"/>
      <c r="D34" s="294" t="s">
        <v>386</v>
      </c>
      <c r="E34" s="58" t="s">
        <v>389</v>
      </c>
      <c r="F34" s="66"/>
      <c r="G34" s="66"/>
      <c r="H34" s="140"/>
      <c r="I34" s="134"/>
      <c r="J34" s="134"/>
      <c r="K34" s="134"/>
      <c r="L34" s="134">
        <f t="shared" si="0"/>
        <v>0</v>
      </c>
    </row>
    <row r="35" spans="1:12" s="68" customFormat="1" ht="15" customHeight="1" thickBot="1">
      <c r="A35" s="162" t="s">
        <v>44</v>
      </c>
      <c r="B35" s="67"/>
      <c r="C35" s="69"/>
      <c r="D35" s="294" t="s">
        <v>387</v>
      </c>
      <c r="E35" s="58" t="s">
        <v>390</v>
      </c>
      <c r="F35" s="66"/>
      <c r="G35" s="66"/>
      <c r="H35" s="140"/>
      <c r="I35" s="134"/>
      <c r="J35" s="134"/>
      <c r="K35" s="134"/>
      <c r="L35" s="134">
        <f t="shared" si="0"/>
        <v>0</v>
      </c>
    </row>
    <row r="36" spans="1:12" s="68" customFormat="1" ht="15" customHeight="1" thickBot="1">
      <c r="A36" s="162" t="s">
        <v>45</v>
      </c>
      <c r="B36" s="67"/>
      <c r="C36" s="69"/>
      <c r="D36" s="294" t="s">
        <v>388</v>
      </c>
      <c r="E36" s="58" t="s">
        <v>215</v>
      </c>
      <c r="F36" s="66"/>
      <c r="G36" s="66"/>
      <c r="H36" s="140"/>
      <c r="I36" s="134"/>
      <c r="J36" s="134"/>
      <c r="K36" s="134"/>
      <c r="L36" s="134">
        <f t="shared" si="0"/>
        <v>0</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93" t="s">
        <v>413</v>
      </c>
      <c r="E38" s="158" t="s">
        <v>423</v>
      </c>
      <c r="F38" s="72"/>
      <c r="G38" s="59"/>
      <c r="H38" s="143"/>
      <c r="I38" s="134"/>
      <c r="J38" s="134"/>
      <c r="K38" s="134"/>
      <c r="L38" s="134">
        <f t="shared" si="0"/>
        <v>0</v>
      </c>
    </row>
    <row r="39" spans="1:12" s="57" customFormat="1" ht="15" customHeight="1" thickBot="1">
      <c r="A39" s="162" t="s">
        <v>48</v>
      </c>
      <c r="B39" s="55"/>
      <c r="C39" s="71"/>
      <c r="D39" s="293" t="s">
        <v>414</v>
      </c>
      <c r="E39" s="158" t="s">
        <v>424</v>
      </c>
      <c r="F39" s="72"/>
      <c r="G39" s="59"/>
      <c r="H39" s="143"/>
      <c r="I39" s="134"/>
      <c r="J39" s="134"/>
      <c r="K39" s="134"/>
      <c r="L39" s="134">
        <f t="shared" si="0"/>
        <v>0</v>
      </c>
    </row>
    <row r="40" spans="1:12" s="57" customFormat="1" ht="15" customHeight="1" thickBot="1">
      <c r="A40" s="162" t="s">
        <v>49</v>
      </c>
      <c r="B40" s="55"/>
      <c r="C40" s="71"/>
      <c r="D40" s="293" t="s">
        <v>415</v>
      </c>
      <c r="E40" s="158" t="s">
        <v>425</v>
      </c>
      <c r="F40" s="72"/>
      <c r="G40" s="59"/>
      <c r="H40" s="143"/>
      <c r="I40" s="134"/>
      <c r="J40" s="134"/>
      <c r="K40" s="134"/>
      <c r="L40" s="134">
        <f t="shared" si="0"/>
        <v>0</v>
      </c>
    </row>
    <row r="41" spans="1:12" s="57" customFormat="1" ht="15" customHeight="1" thickBot="1">
      <c r="A41" s="162" t="s">
        <v>50</v>
      </c>
      <c r="B41" s="55"/>
      <c r="C41" s="71"/>
      <c r="D41" s="293" t="s">
        <v>416</v>
      </c>
      <c r="E41" s="158" t="s">
        <v>218</v>
      </c>
      <c r="F41" s="72"/>
      <c r="G41" s="59"/>
      <c r="H41" s="143"/>
      <c r="I41" s="134"/>
      <c r="J41" s="134"/>
      <c r="K41" s="134"/>
      <c r="L41" s="134">
        <f t="shared" si="0"/>
        <v>0</v>
      </c>
    </row>
    <row r="42" spans="1:12" s="57" customFormat="1" ht="15" customHeight="1" thickBot="1">
      <c r="A42" s="162" t="s">
        <v>51</v>
      </c>
      <c r="B42" s="55"/>
      <c r="C42" s="71"/>
      <c r="D42" s="56" t="s">
        <v>417</v>
      </c>
      <c r="E42" s="58" t="s">
        <v>219</v>
      </c>
      <c r="F42" s="72"/>
      <c r="G42" s="59"/>
      <c r="H42" s="143"/>
      <c r="I42" s="134"/>
      <c r="J42" s="134"/>
      <c r="K42" s="134"/>
      <c r="L42" s="134">
        <f t="shared" si="0"/>
        <v>0</v>
      </c>
    </row>
    <row r="43" spans="1:12" s="87" customFormat="1" ht="15" customHeight="1" thickBot="1">
      <c r="A43" s="162" t="s">
        <v>52</v>
      </c>
      <c r="B43" s="83" t="s">
        <v>84</v>
      </c>
      <c r="C43" s="84" t="s">
        <v>401</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392</v>
      </c>
      <c r="D44" s="98" t="s">
        <v>184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93" t="s">
        <v>395</v>
      </c>
      <c r="E45" s="66" t="s">
        <v>396</v>
      </c>
      <c r="F45" s="66"/>
      <c r="G45" s="66"/>
      <c r="H45" s="140"/>
      <c r="I45" s="134"/>
      <c r="J45" s="134"/>
      <c r="K45" s="134"/>
      <c r="L45" s="134">
        <f t="shared" si="0"/>
        <v>0</v>
      </c>
    </row>
    <row r="46" spans="1:12" s="68" customFormat="1" ht="15" customHeight="1" thickBot="1">
      <c r="A46" s="162" t="s">
        <v>55</v>
      </c>
      <c r="B46" s="67"/>
      <c r="C46" s="69"/>
      <c r="D46" s="293" t="s">
        <v>398</v>
      </c>
      <c r="E46" s="158" t="s">
        <v>402</v>
      </c>
      <c r="F46" s="66"/>
      <c r="G46" s="66"/>
      <c r="H46" s="140"/>
      <c r="I46" s="134"/>
      <c r="J46" s="134"/>
      <c r="K46" s="134"/>
      <c r="L46" s="134">
        <f t="shared" si="0"/>
        <v>0</v>
      </c>
    </row>
    <row r="47" spans="1:12" s="68" customFormat="1" ht="15" customHeight="1" thickBot="1">
      <c r="A47" s="162" t="s">
        <v>56</v>
      </c>
      <c r="B47" s="67"/>
      <c r="C47" s="69"/>
      <c r="D47" s="293" t="s">
        <v>399</v>
      </c>
      <c r="E47" s="158" t="s">
        <v>403</v>
      </c>
      <c r="F47" s="66"/>
      <c r="G47" s="66"/>
      <c r="H47" s="140"/>
      <c r="I47" s="134"/>
      <c r="J47" s="134"/>
      <c r="K47" s="134"/>
      <c r="L47" s="134">
        <f t="shared" si="0"/>
        <v>0</v>
      </c>
    </row>
    <row r="48" spans="1:12" s="68" customFormat="1" ht="15" customHeight="1" thickBot="1">
      <c r="A48" s="162" t="s">
        <v>57</v>
      </c>
      <c r="B48" s="67"/>
      <c r="C48" s="69"/>
      <c r="D48" s="293" t="s">
        <v>400</v>
      </c>
      <c r="E48" s="158" t="s">
        <v>404</v>
      </c>
      <c r="F48" s="66"/>
      <c r="G48" s="66"/>
      <c r="H48" s="140"/>
      <c r="I48" s="134"/>
      <c r="J48" s="134"/>
      <c r="K48" s="134"/>
      <c r="L48" s="134">
        <f t="shared" si="0"/>
        <v>0</v>
      </c>
    </row>
    <row r="49" spans="1:12" s="68" customFormat="1" ht="15" customHeight="1" thickBot="1">
      <c r="A49" s="162" t="s">
        <v>58</v>
      </c>
      <c r="B49" s="67"/>
      <c r="C49" s="56"/>
      <c r="D49" s="293" t="s">
        <v>397</v>
      </c>
      <c r="E49" s="66" t="s">
        <v>202</v>
      </c>
      <c r="F49" s="70"/>
      <c r="G49" s="70"/>
      <c r="H49" s="140"/>
      <c r="I49" s="134"/>
      <c r="J49" s="134"/>
      <c r="K49" s="134"/>
      <c r="L49" s="134">
        <f t="shared" si="0"/>
        <v>0</v>
      </c>
    </row>
    <row r="50" spans="1:12" s="87" customFormat="1" ht="15" customHeight="1" thickBot="1">
      <c r="A50" s="162" t="s">
        <v>59</v>
      </c>
      <c r="B50" s="88"/>
      <c r="C50" s="96" t="s">
        <v>393</v>
      </c>
      <c r="D50" s="97" t="s">
        <v>85</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93" t="s">
        <v>405</v>
      </c>
      <c r="E51" s="66" t="s">
        <v>410</v>
      </c>
      <c r="F51" s="66"/>
      <c r="G51" s="66"/>
      <c r="H51" s="140"/>
      <c r="I51" s="134"/>
      <c r="J51" s="134"/>
      <c r="K51" s="134"/>
      <c r="L51" s="134">
        <f t="shared" si="0"/>
        <v>0</v>
      </c>
    </row>
    <row r="52" spans="1:12" s="68" customFormat="1" ht="15" customHeight="1" thickBot="1">
      <c r="A52" s="162" t="s">
        <v>61</v>
      </c>
      <c r="B52" s="67"/>
      <c r="C52" s="69"/>
      <c r="D52" s="293" t="s">
        <v>406</v>
      </c>
      <c r="E52" s="66" t="s">
        <v>216</v>
      </c>
      <c r="F52" s="66"/>
      <c r="G52" s="66"/>
      <c r="H52" s="140"/>
      <c r="I52" s="134"/>
      <c r="J52" s="134"/>
      <c r="K52" s="134"/>
      <c r="L52" s="134">
        <f t="shared" si="0"/>
        <v>0</v>
      </c>
    </row>
    <row r="53" spans="1:12" s="68" customFormat="1" ht="15" customHeight="1" thickBot="1">
      <c r="A53" s="162" t="s">
        <v>62</v>
      </c>
      <c r="B53" s="67"/>
      <c r="C53" s="69"/>
      <c r="D53" s="293" t="s">
        <v>407</v>
      </c>
      <c r="E53" s="66" t="s">
        <v>217</v>
      </c>
      <c r="F53" s="66"/>
      <c r="G53" s="66"/>
      <c r="H53" s="140"/>
      <c r="I53" s="134"/>
      <c r="J53" s="134"/>
      <c r="K53" s="134"/>
      <c r="L53" s="134">
        <f t="shared" si="0"/>
        <v>0</v>
      </c>
    </row>
    <row r="54" spans="1:12" s="68" customFormat="1" ht="15" customHeight="1" thickBot="1">
      <c r="A54" s="162" t="s">
        <v>63</v>
      </c>
      <c r="B54" s="67"/>
      <c r="C54" s="69"/>
      <c r="D54" s="293" t="s">
        <v>408</v>
      </c>
      <c r="E54" s="66" t="s">
        <v>411</v>
      </c>
      <c r="F54" s="66"/>
      <c r="G54" s="66"/>
      <c r="H54" s="140"/>
      <c r="I54" s="134"/>
      <c r="J54" s="134"/>
      <c r="K54" s="134"/>
      <c r="L54" s="134">
        <f t="shared" si="0"/>
        <v>0</v>
      </c>
    </row>
    <row r="55" spans="1:12" s="68" customFormat="1" ht="15" customHeight="1" thickBot="1">
      <c r="A55" s="162" t="s">
        <v>64</v>
      </c>
      <c r="B55" s="67"/>
      <c r="C55" s="69"/>
      <c r="D55" s="293" t="s">
        <v>409</v>
      </c>
      <c r="E55" s="66" t="s">
        <v>412</v>
      </c>
      <c r="F55" s="58"/>
      <c r="G55" s="58"/>
      <c r="H55" s="73"/>
      <c r="I55" s="134"/>
      <c r="J55" s="134"/>
      <c r="K55" s="134"/>
      <c r="L55" s="134">
        <f t="shared" si="0"/>
        <v>0</v>
      </c>
    </row>
    <row r="56" spans="1:12" s="87" customFormat="1" ht="15" customHeight="1" thickBot="1">
      <c r="A56" s="162" t="s">
        <v>65</v>
      </c>
      <c r="B56" s="88"/>
      <c r="C56" s="96" t="s">
        <v>394</v>
      </c>
      <c r="D56" s="93" t="s">
        <v>185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93" t="s">
        <v>418</v>
      </c>
      <c r="E57" s="158" t="s">
        <v>426</v>
      </c>
      <c r="F57" s="94"/>
      <c r="G57" s="94"/>
      <c r="H57" s="139"/>
      <c r="I57" s="133"/>
      <c r="J57" s="133"/>
      <c r="K57" s="133"/>
      <c r="L57" s="149">
        <f t="shared" si="0"/>
        <v>0</v>
      </c>
    </row>
    <row r="58" spans="1:12" s="87" customFormat="1" ht="15" customHeight="1" thickBot="1">
      <c r="A58" s="162" t="s">
        <v>67</v>
      </c>
      <c r="B58" s="88"/>
      <c r="C58" s="96"/>
      <c r="D58" s="293" t="s">
        <v>419</v>
      </c>
      <c r="E58" s="158" t="s">
        <v>427</v>
      </c>
      <c r="F58" s="94"/>
      <c r="G58" s="94"/>
      <c r="H58" s="139"/>
      <c r="I58" s="133"/>
      <c r="J58" s="133"/>
      <c r="K58" s="133"/>
      <c r="L58" s="149">
        <f t="shared" si="0"/>
        <v>0</v>
      </c>
    </row>
    <row r="59" spans="1:12" s="87" customFormat="1" ht="15" customHeight="1" thickBot="1">
      <c r="A59" s="162" t="s">
        <v>69</v>
      </c>
      <c r="B59" s="88"/>
      <c r="C59" s="96"/>
      <c r="D59" s="293" t="s">
        <v>420</v>
      </c>
      <c r="E59" s="158" t="s">
        <v>428</v>
      </c>
      <c r="F59" s="94"/>
      <c r="G59" s="94"/>
      <c r="H59" s="139"/>
      <c r="I59" s="133"/>
      <c r="J59" s="133"/>
      <c r="K59" s="133"/>
      <c r="L59" s="149">
        <f t="shared" si="0"/>
        <v>0</v>
      </c>
    </row>
    <row r="60" spans="1:12" s="87" customFormat="1" ht="15" customHeight="1" thickBot="1">
      <c r="A60" s="162" t="s">
        <v>70</v>
      </c>
      <c r="B60" s="88"/>
      <c r="C60" s="96"/>
      <c r="D60" s="293" t="s">
        <v>421</v>
      </c>
      <c r="E60" s="158" t="s">
        <v>306</v>
      </c>
      <c r="F60" s="94"/>
      <c r="G60" s="94"/>
      <c r="H60" s="139"/>
      <c r="I60" s="133"/>
      <c r="J60" s="133"/>
      <c r="K60" s="133"/>
      <c r="L60" s="149">
        <f t="shared" si="0"/>
        <v>0</v>
      </c>
    </row>
    <row r="61" spans="1:12" s="68" customFormat="1" ht="15" customHeight="1" thickBot="1">
      <c r="A61" s="162" t="s">
        <v>126</v>
      </c>
      <c r="B61" s="67"/>
      <c r="C61" s="69"/>
      <c r="D61" s="56" t="s">
        <v>422</v>
      </c>
      <c r="E61" s="58" t="s">
        <v>429</v>
      </c>
      <c r="F61" s="58"/>
      <c r="G61" s="58"/>
      <c r="H61" s="73"/>
      <c r="I61" s="136"/>
      <c r="J61" s="136"/>
      <c r="K61" s="136"/>
      <c r="L61" s="136">
        <f t="shared" si="0"/>
        <v>0</v>
      </c>
    </row>
    <row r="62" spans="1:12" s="87" customFormat="1" ht="30" customHeight="1" thickBot="1">
      <c r="A62" s="162" t="s">
        <v>127</v>
      </c>
      <c r="B62" s="479" t="s">
        <v>227</v>
      </c>
      <c r="C62" s="480"/>
      <c r="D62" s="480"/>
      <c r="E62" s="480"/>
      <c r="F62" s="480"/>
      <c r="G62" s="480"/>
      <c r="H62" s="480"/>
      <c r="I62" s="100">
        <f>SUM(I7,I43)</f>
        <v>103842</v>
      </c>
      <c r="J62" s="100">
        <f>SUM(J7,J43)</f>
        <v>0</v>
      </c>
      <c r="K62" s="137">
        <f>SUM(K7,K43)</f>
        <v>0</v>
      </c>
      <c r="L62" s="151">
        <f t="shared" si="0"/>
        <v>103842</v>
      </c>
    </row>
    <row r="63" spans="1:12" s="102" customFormat="1" ht="15" customHeight="1" thickBot="1">
      <c r="A63" s="162" t="s">
        <v>128</v>
      </c>
      <c r="B63" s="83" t="s">
        <v>86</v>
      </c>
      <c r="C63" s="492" t="s">
        <v>430</v>
      </c>
      <c r="D63" s="492"/>
      <c r="E63" s="492"/>
      <c r="F63" s="492"/>
      <c r="G63" s="492"/>
      <c r="H63" s="493"/>
      <c r="I63" s="86">
        <f>SUM(I64,I69,I70)</f>
        <v>415635</v>
      </c>
      <c r="J63" s="86">
        <f>SUM(J64,J69,J70)</f>
        <v>0</v>
      </c>
      <c r="K63" s="132">
        <f>SUM(K64,K69,K70)</f>
        <v>0</v>
      </c>
      <c r="L63" s="148">
        <f t="shared" si="0"/>
        <v>415635</v>
      </c>
    </row>
    <row r="64" spans="1:12" s="102" customFormat="1" ht="15" customHeight="1" thickBot="1">
      <c r="A64" s="162" t="s">
        <v>129</v>
      </c>
      <c r="B64" s="101"/>
      <c r="C64" s="89" t="s">
        <v>431</v>
      </c>
      <c r="D64" s="90" t="s">
        <v>432</v>
      </c>
      <c r="E64" s="90"/>
      <c r="F64" s="90"/>
      <c r="G64" s="90"/>
      <c r="H64" s="145"/>
      <c r="I64" s="92">
        <f>SUM(I65:I68)</f>
        <v>415635</v>
      </c>
      <c r="J64" s="92">
        <f>SUM(J65:J68)</f>
        <v>0</v>
      </c>
      <c r="K64" s="92">
        <f>SUM(K65:K68)</f>
        <v>0</v>
      </c>
      <c r="L64" s="150">
        <f t="shared" si="0"/>
        <v>415635</v>
      </c>
    </row>
    <row r="65" spans="1:12" s="68" customFormat="1" ht="15" customHeight="1" thickBot="1">
      <c r="A65" s="162" t="s">
        <v>130</v>
      </c>
      <c r="B65" s="67"/>
      <c r="C65" s="56"/>
      <c r="D65" s="294" t="s">
        <v>433</v>
      </c>
      <c r="E65" s="66" t="s">
        <v>443</v>
      </c>
      <c r="F65" s="66"/>
      <c r="G65" s="66"/>
      <c r="H65" s="140"/>
      <c r="I65" s="134"/>
      <c r="J65" s="134"/>
      <c r="K65" s="134"/>
      <c r="L65" s="134">
        <f t="shared" si="0"/>
        <v>0</v>
      </c>
    </row>
    <row r="66" spans="1:12" s="68" customFormat="1" ht="15" customHeight="1" thickBot="1">
      <c r="A66" s="162" t="s">
        <v>131</v>
      </c>
      <c r="B66" s="67"/>
      <c r="C66" s="56"/>
      <c r="D66" s="294" t="s">
        <v>434</v>
      </c>
      <c r="E66" s="66" t="s">
        <v>187</v>
      </c>
      <c r="F66" s="66"/>
      <c r="G66" s="66"/>
      <c r="H66" s="140"/>
      <c r="I66" s="134">
        <v>5323</v>
      </c>
      <c r="J66" s="134"/>
      <c r="K66" s="134"/>
      <c r="L66" s="134">
        <f t="shared" si="0"/>
        <v>5323</v>
      </c>
    </row>
    <row r="67" spans="1:12" s="68" customFormat="1" ht="15" customHeight="1" thickBot="1">
      <c r="A67" s="162" t="s">
        <v>132</v>
      </c>
      <c r="B67" s="67"/>
      <c r="C67" s="56"/>
      <c r="D67" s="294" t="s">
        <v>435</v>
      </c>
      <c r="E67" s="66" t="s">
        <v>345</v>
      </c>
      <c r="F67" s="66"/>
      <c r="G67" s="66"/>
      <c r="H67" s="140"/>
      <c r="I67" s="134"/>
      <c r="J67" s="134"/>
      <c r="K67" s="134"/>
      <c r="L67" s="134">
        <f t="shared" si="0"/>
        <v>0</v>
      </c>
    </row>
    <row r="68" spans="1:12" s="68" customFormat="1" ht="15" customHeight="1" thickBot="1">
      <c r="A68" s="277" t="s">
        <v>133</v>
      </c>
      <c r="B68" s="278"/>
      <c r="C68" s="279"/>
      <c r="D68" s="295" t="s">
        <v>436</v>
      </c>
      <c r="E68" s="280" t="s">
        <v>444</v>
      </c>
      <c r="F68" s="280"/>
      <c r="G68" s="280"/>
      <c r="H68" s="281"/>
      <c r="I68" s="282">
        <f>I104-I62-I66</f>
        <v>410312</v>
      </c>
      <c r="J68" s="282">
        <f>J104-J62-J66</f>
        <v>0</v>
      </c>
      <c r="K68" s="282">
        <f>K104-K62-K66</f>
        <v>0</v>
      </c>
      <c r="L68" s="282">
        <f t="shared" si="0"/>
        <v>410312</v>
      </c>
    </row>
    <row r="69" spans="1:12" s="87" customFormat="1" ht="15" customHeight="1" thickBot="1">
      <c r="A69" s="162" t="s">
        <v>134</v>
      </c>
      <c r="B69" s="88"/>
      <c r="C69" s="89" t="s">
        <v>438</v>
      </c>
      <c r="D69" s="90" t="s">
        <v>437</v>
      </c>
      <c r="E69" s="90"/>
      <c r="F69" s="90"/>
      <c r="G69" s="90"/>
      <c r="H69" s="139"/>
      <c r="I69" s="92"/>
      <c r="J69" s="92"/>
      <c r="K69" s="135"/>
      <c r="L69" s="150">
        <f t="shared" si="0"/>
        <v>0</v>
      </c>
    </row>
    <row r="70" spans="1:12" s="266" customFormat="1" ht="15" customHeight="1" thickBot="1">
      <c r="A70" s="162" t="s">
        <v>135</v>
      </c>
      <c r="B70" s="260"/>
      <c r="C70" s="261" t="s">
        <v>439</v>
      </c>
      <c r="D70" s="271" t="s">
        <v>441</v>
      </c>
      <c r="E70" s="272"/>
      <c r="F70" s="272"/>
      <c r="G70" s="272"/>
      <c r="H70" s="273"/>
      <c r="I70" s="274"/>
      <c r="J70" s="274"/>
      <c r="K70" s="274"/>
      <c r="L70" s="275">
        <f t="shared" si="0"/>
        <v>0</v>
      </c>
    </row>
    <row r="71" spans="1:12" s="266" customFormat="1" ht="15" customHeight="1" thickBot="1">
      <c r="A71" s="162" t="s">
        <v>136</v>
      </c>
      <c r="B71" s="260"/>
      <c r="C71" s="261" t="s">
        <v>440</v>
      </c>
      <c r="D71" s="262" t="s">
        <v>442</v>
      </c>
      <c r="E71" s="263"/>
      <c r="F71" s="263"/>
      <c r="G71" s="263"/>
      <c r="H71" s="265"/>
      <c r="I71" s="264"/>
      <c r="J71" s="264"/>
      <c r="K71" s="264"/>
      <c r="L71" s="276">
        <f t="shared" si="0"/>
        <v>0</v>
      </c>
    </row>
    <row r="72" spans="1:12" s="87" customFormat="1" ht="30" customHeight="1" thickBot="1">
      <c r="A72" s="162" t="s">
        <v>137</v>
      </c>
      <c r="B72" s="474" t="s">
        <v>486</v>
      </c>
      <c r="C72" s="475"/>
      <c r="D72" s="475"/>
      <c r="E72" s="475"/>
      <c r="F72" s="475"/>
      <c r="G72" s="475"/>
      <c r="H72" s="475"/>
      <c r="I72" s="100">
        <f>SUM(I62,I63)</f>
        <v>519477</v>
      </c>
      <c r="J72" s="100">
        <f>SUM(J62,J63)</f>
        <v>0</v>
      </c>
      <c r="K72" s="100">
        <f>SUM(K62,K63)</f>
        <v>0</v>
      </c>
      <c r="L72" s="100">
        <f>SUM(I72:K72)</f>
        <v>519477</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489</v>
      </c>
    </row>
    <row r="75" spans="1:12" s="107" customFormat="1" ht="16.5" thickBot="1">
      <c r="A75" s="162" t="s">
        <v>140</v>
      </c>
      <c r="B75" s="104" t="s">
        <v>81</v>
      </c>
      <c r="C75" s="105" t="s">
        <v>445</v>
      </c>
      <c r="D75" s="105"/>
      <c r="E75" s="105"/>
      <c r="F75" s="105"/>
      <c r="G75" s="105"/>
      <c r="H75" s="105"/>
      <c r="I75" s="106">
        <f>SUM(I76:I80)</f>
        <v>515477</v>
      </c>
      <c r="J75" s="106">
        <f>SUM(J76:J80)</f>
        <v>0</v>
      </c>
      <c r="K75" s="106">
        <f>SUM(K76:K80)</f>
        <v>0</v>
      </c>
      <c r="L75" s="153">
        <f>SUM(I75:K75)</f>
        <v>515477</v>
      </c>
    </row>
    <row r="76" spans="1:12" s="107" customFormat="1" ht="16.5" thickBot="1">
      <c r="A76" s="162" t="s">
        <v>141</v>
      </c>
      <c r="B76" s="108"/>
      <c r="C76" s="109" t="s">
        <v>446</v>
      </c>
      <c r="D76" s="110" t="s">
        <v>87</v>
      </c>
      <c r="E76" s="110"/>
      <c r="F76" s="110"/>
      <c r="G76" s="110"/>
      <c r="H76" s="111"/>
      <c r="I76" s="112">
        <v>271030</v>
      </c>
      <c r="J76" s="112"/>
      <c r="K76" s="112"/>
      <c r="L76" s="154">
        <f aca="true" t="shared" si="1" ref="L76:L104">SUM(I76:K76)</f>
        <v>271030</v>
      </c>
    </row>
    <row r="77" spans="1:12" s="107" customFormat="1" ht="16.5" thickBot="1">
      <c r="A77" s="162" t="s">
        <v>142</v>
      </c>
      <c r="B77" s="108"/>
      <c r="C77" s="109" t="s">
        <v>447</v>
      </c>
      <c r="D77" s="113" t="s">
        <v>188</v>
      </c>
      <c r="E77" s="114"/>
      <c r="F77" s="113"/>
      <c r="G77" s="113"/>
      <c r="H77" s="115"/>
      <c r="I77" s="116">
        <v>44974</v>
      </c>
      <c r="J77" s="116"/>
      <c r="K77" s="116"/>
      <c r="L77" s="40">
        <f t="shared" si="1"/>
        <v>44974</v>
      </c>
    </row>
    <row r="78" spans="1:12" s="107" customFormat="1" ht="16.5" thickBot="1">
      <c r="A78" s="162" t="s">
        <v>143</v>
      </c>
      <c r="B78" s="108"/>
      <c r="C78" s="109" t="s">
        <v>447</v>
      </c>
      <c r="D78" s="113" t="s">
        <v>189</v>
      </c>
      <c r="E78" s="114"/>
      <c r="F78" s="113"/>
      <c r="G78" s="113"/>
      <c r="H78" s="115"/>
      <c r="I78" s="116">
        <v>199473</v>
      </c>
      <c r="J78" s="116"/>
      <c r="K78" s="116"/>
      <c r="L78" s="40">
        <f t="shared" si="1"/>
        <v>199473</v>
      </c>
    </row>
    <row r="79" spans="1:12" s="107" customFormat="1" ht="16.5" thickBot="1">
      <c r="A79" s="162" t="s">
        <v>144</v>
      </c>
      <c r="B79" s="108"/>
      <c r="C79" s="109" t="s">
        <v>448</v>
      </c>
      <c r="D79" s="117" t="s">
        <v>198</v>
      </c>
      <c r="E79" s="118"/>
      <c r="F79" s="118"/>
      <c r="G79" s="117"/>
      <c r="H79" s="119"/>
      <c r="I79" s="128"/>
      <c r="J79" s="128"/>
      <c r="K79" s="128"/>
      <c r="L79" s="41">
        <f t="shared" si="1"/>
        <v>0</v>
      </c>
    </row>
    <row r="80" spans="1:12" s="107" customFormat="1" ht="16.5" thickBot="1">
      <c r="A80" s="162" t="s">
        <v>145</v>
      </c>
      <c r="B80" s="108"/>
      <c r="C80" s="109" t="s">
        <v>449</v>
      </c>
      <c r="D80" s="113" t="s">
        <v>190</v>
      </c>
      <c r="E80" s="114"/>
      <c r="F80" s="113"/>
      <c r="G80" s="113"/>
      <c r="H80" s="115"/>
      <c r="I80" s="116">
        <f>SUM(I81:I86)</f>
        <v>0</v>
      </c>
      <c r="J80" s="116">
        <f>SUM(J81:J86)</f>
        <v>0</v>
      </c>
      <c r="K80" s="116">
        <f>SUM(K81:K86)</f>
        <v>0</v>
      </c>
      <c r="L80" s="40">
        <f t="shared" si="1"/>
        <v>0</v>
      </c>
    </row>
    <row r="81" spans="1:12" s="161" customFormat="1" ht="15" thickBot="1">
      <c r="A81" s="162" t="s">
        <v>146</v>
      </c>
      <c r="B81" s="75"/>
      <c r="C81" s="76"/>
      <c r="D81" s="77" t="s">
        <v>450</v>
      </c>
      <c r="E81" s="78" t="s">
        <v>232</v>
      </c>
      <c r="F81" s="78"/>
      <c r="G81" s="78"/>
      <c r="H81" s="79"/>
      <c r="I81" s="61"/>
      <c r="J81" s="61"/>
      <c r="K81" s="61"/>
      <c r="L81" s="61">
        <f t="shared" si="1"/>
        <v>0</v>
      </c>
    </row>
    <row r="82" spans="1:12" s="161" customFormat="1" ht="15" thickBot="1">
      <c r="A82" s="162" t="s">
        <v>147</v>
      </c>
      <c r="B82" s="75"/>
      <c r="C82" s="76"/>
      <c r="D82" s="77" t="s">
        <v>451</v>
      </c>
      <c r="E82" s="78" t="s">
        <v>221</v>
      </c>
      <c r="F82" s="78"/>
      <c r="G82" s="78"/>
      <c r="H82" s="79"/>
      <c r="I82" s="61"/>
      <c r="J82" s="61"/>
      <c r="K82" s="61"/>
      <c r="L82" s="61">
        <f t="shared" si="1"/>
        <v>0</v>
      </c>
    </row>
    <row r="83" spans="1:12" s="161" customFormat="1" ht="15" thickBot="1">
      <c r="A83" s="162" t="s">
        <v>148</v>
      </c>
      <c r="B83" s="75"/>
      <c r="C83" s="76"/>
      <c r="D83" s="77" t="s">
        <v>452</v>
      </c>
      <c r="E83" s="78" t="s">
        <v>220</v>
      </c>
      <c r="F83" s="43"/>
      <c r="G83" s="78"/>
      <c r="H83" s="79"/>
      <c r="I83" s="61"/>
      <c r="J83" s="61"/>
      <c r="K83" s="61"/>
      <c r="L83" s="61">
        <f t="shared" si="1"/>
        <v>0</v>
      </c>
    </row>
    <row r="84" spans="1:12" s="161" customFormat="1" ht="15" thickBot="1">
      <c r="A84" s="162" t="s">
        <v>149</v>
      </c>
      <c r="B84" s="75"/>
      <c r="C84" s="76"/>
      <c r="D84" s="77" t="s">
        <v>453</v>
      </c>
      <c r="E84" s="80" t="s">
        <v>223</v>
      </c>
      <c r="F84" s="60"/>
      <c r="G84" s="80"/>
      <c r="H84" s="81"/>
      <c r="I84" s="62"/>
      <c r="J84" s="62"/>
      <c r="K84" s="62"/>
      <c r="L84" s="62">
        <f t="shared" si="1"/>
        <v>0</v>
      </c>
    </row>
    <row r="85" spans="1:12" s="161" customFormat="1" ht="15" thickBot="1">
      <c r="A85" s="162" t="s">
        <v>150</v>
      </c>
      <c r="B85" s="75"/>
      <c r="C85" s="76"/>
      <c r="D85" s="77" t="s">
        <v>454</v>
      </c>
      <c r="E85" s="78" t="s">
        <v>222</v>
      </c>
      <c r="F85" s="43"/>
      <c r="G85" s="78"/>
      <c r="H85" s="79"/>
      <c r="I85" s="61"/>
      <c r="J85" s="61"/>
      <c r="K85" s="61"/>
      <c r="L85" s="61">
        <f t="shared" si="1"/>
        <v>0</v>
      </c>
    </row>
    <row r="86" spans="1:12" s="161" customFormat="1" ht="15" thickBot="1">
      <c r="A86" s="162" t="s">
        <v>151</v>
      </c>
      <c r="B86" s="75"/>
      <c r="C86" s="76"/>
      <c r="D86" s="77" t="s">
        <v>455</v>
      </c>
      <c r="E86" s="78" t="s">
        <v>88</v>
      </c>
      <c r="F86" s="43"/>
      <c r="G86" s="78"/>
      <c r="H86" s="79"/>
      <c r="I86" s="61"/>
      <c r="J86" s="61"/>
      <c r="K86" s="61"/>
      <c r="L86" s="61">
        <f t="shared" si="1"/>
        <v>0</v>
      </c>
    </row>
    <row r="87" spans="1:12" s="107" customFormat="1" ht="16.5" thickBot="1">
      <c r="A87" s="162" t="s">
        <v>152</v>
      </c>
      <c r="B87" s="104" t="s">
        <v>84</v>
      </c>
      <c r="C87" s="105" t="s">
        <v>457</v>
      </c>
      <c r="D87" s="120"/>
      <c r="E87" s="120"/>
      <c r="F87" s="105"/>
      <c r="G87" s="105"/>
      <c r="H87" s="105"/>
      <c r="I87" s="106">
        <f>SUM(I88:I90)</f>
        <v>4000</v>
      </c>
      <c r="J87" s="106">
        <f>SUM(J88:J90)</f>
        <v>0</v>
      </c>
      <c r="K87" s="106">
        <f>SUM(K88:K90)</f>
        <v>0</v>
      </c>
      <c r="L87" s="153">
        <f t="shared" si="1"/>
        <v>4000</v>
      </c>
    </row>
    <row r="88" spans="1:12" s="107" customFormat="1" ht="16.5" thickBot="1">
      <c r="A88" s="162" t="s">
        <v>153</v>
      </c>
      <c r="B88" s="108"/>
      <c r="C88" s="109" t="s">
        <v>458</v>
      </c>
      <c r="D88" s="110" t="s">
        <v>171</v>
      </c>
      <c r="E88" s="110"/>
      <c r="F88" s="110"/>
      <c r="G88" s="110"/>
      <c r="H88" s="111"/>
      <c r="I88" s="112">
        <v>4000</v>
      </c>
      <c r="J88" s="112"/>
      <c r="K88" s="112"/>
      <c r="L88" s="154">
        <f t="shared" si="1"/>
        <v>4000</v>
      </c>
    </row>
    <row r="89" spans="1:12" s="107" customFormat="1" ht="16.5" thickBot="1">
      <c r="A89" s="162" t="s">
        <v>154</v>
      </c>
      <c r="B89" s="108"/>
      <c r="C89" s="109" t="s">
        <v>459</v>
      </c>
      <c r="D89" s="113" t="s">
        <v>96</v>
      </c>
      <c r="E89" s="113"/>
      <c r="F89" s="113"/>
      <c r="G89" s="113"/>
      <c r="H89" s="115"/>
      <c r="I89" s="116"/>
      <c r="J89" s="116"/>
      <c r="K89" s="116"/>
      <c r="L89" s="40">
        <f t="shared" si="1"/>
        <v>0</v>
      </c>
    </row>
    <row r="90" spans="1:12" s="107" customFormat="1" ht="16.5" thickBot="1">
      <c r="A90" s="162" t="s">
        <v>155</v>
      </c>
      <c r="B90" s="108"/>
      <c r="C90" s="109" t="s">
        <v>460</v>
      </c>
      <c r="D90" s="113" t="s">
        <v>191</v>
      </c>
      <c r="E90" s="114"/>
      <c r="F90" s="113"/>
      <c r="G90" s="113"/>
      <c r="H90" s="115"/>
      <c r="I90" s="116">
        <f>SUM(I91:I94)</f>
        <v>0</v>
      </c>
      <c r="J90" s="116">
        <f>SUM(J91:J94)</f>
        <v>0</v>
      </c>
      <c r="K90" s="116">
        <f>SUM(K91:K94)</f>
        <v>0</v>
      </c>
      <c r="L90" s="40">
        <f t="shared" si="1"/>
        <v>0</v>
      </c>
    </row>
    <row r="91" spans="1:12" s="161" customFormat="1" ht="15" thickBot="1">
      <c r="A91" s="162" t="s">
        <v>156</v>
      </c>
      <c r="B91" s="75"/>
      <c r="C91" s="82"/>
      <c r="D91" s="77" t="s">
        <v>461</v>
      </c>
      <c r="E91" s="78" t="s">
        <v>224</v>
      </c>
      <c r="F91" s="78"/>
      <c r="G91" s="78"/>
      <c r="H91" s="79"/>
      <c r="I91" s="61"/>
      <c r="J91" s="61"/>
      <c r="K91" s="61"/>
      <c r="L91" s="61">
        <f t="shared" si="1"/>
        <v>0</v>
      </c>
    </row>
    <row r="92" spans="1:12" s="161" customFormat="1" ht="15" thickBot="1">
      <c r="A92" s="162" t="s">
        <v>157</v>
      </c>
      <c r="B92" s="75"/>
      <c r="C92" s="82"/>
      <c r="D92" s="77" t="s">
        <v>462</v>
      </c>
      <c r="E92" s="78" t="s">
        <v>192</v>
      </c>
      <c r="F92" s="78"/>
      <c r="G92" s="78"/>
      <c r="H92" s="79"/>
      <c r="I92" s="61"/>
      <c r="J92" s="61"/>
      <c r="K92" s="61"/>
      <c r="L92" s="61">
        <f t="shared" si="1"/>
        <v>0</v>
      </c>
    </row>
    <row r="93" spans="1:12" s="161" customFormat="1" ht="15" thickBot="1">
      <c r="A93" s="162" t="s">
        <v>158</v>
      </c>
      <c r="B93" s="75"/>
      <c r="C93" s="82"/>
      <c r="D93" s="77" t="s">
        <v>463</v>
      </c>
      <c r="E93" s="78" t="s">
        <v>225</v>
      </c>
      <c r="F93" s="43"/>
      <c r="G93" s="78"/>
      <c r="H93" s="79"/>
      <c r="I93" s="61"/>
      <c r="J93" s="61"/>
      <c r="K93" s="61"/>
      <c r="L93" s="61">
        <f t="shared" si="1"/>
        <v>0</v>
      </c>
    </row>
    <row r="94" spans="1:12" s="161" customFormat="1" ht="15" thickBot="1">
      <c r="A94" s="162" t="s">
        <v>159</v>
      </c>
      <c r="B94" s="75"/>
      <c r="C94" s="82"/>
      <c r="D94" s="77" t="s">
        <v>456</v>
      </c>
      <c r="E94" s="78" t="s">
        <v>193</v>
      </c>
      <c r="F94" s="43"/>
      <c r="G94" s="78"/>
      <c r="H94" s="79"/>
      <c r="I94" s="62"/>
      <c r="J94" s="62"/>
      <c r="K94" s="62"/>
      <c r="L94" s="62">
        <f t="shared" si="1"/>
        <v>0</v>
      </c>
    </row>
    <row r="95" spans="1:12" s="103" customFormat="1" ht="30" customHeight="1" thickBot="1">
      <c r="A95" s="162" t="s">
        <v>160</v>
      </c>
      <c r="B95" s="127" t="s">
        <v>228</v>
      </c>
      <c r="C95" s="121"/>
      <c r="D95" s="122"/>
      <c r="E95" s="122"/>
      <c r="F95" s="122"/>
      <c r="G95" s="122"/>
      <c r="H95" s="122"/>
      <c r="I95" s="100">
        <f>SUM(I75,I87)</f>
        <v>519477</v>
      </c>
      <c r="J95" s="100">
        <f>SUM(J75,J87)</f>
        <v>0</v>
      </c>
      <c r="K95" s="100">
        <f>SUM(K75,K87)</f>
        <v>0</v>
      </c>
      <c r="L95" s="152">
        <f t="shared" si="1"/>
        <v>519477</v>
      </c>
    </row>
    <row r="96" spans="1:12" s="107" customFormat="1" ht="16.5" thickBot="1">
      <c r="A96" s="162" t="s">
        <v>161</v>
      </c>
      <c r="B96" s="104" t="s">
        <v>86</v>
      </c>
      <c r="C96" s="105" t="s">
        <v>464</v>
      </c>
      <c r="D96" s="105"/>
      <c r="E96" s="105"/>
      <c r="F96" s="105"/>
      <c r="G96" s="105"/>
      <c r="H96" s="105"/>
      <c r="I96" s="106">
        <f>SUM(I97:I103)</f>
        <v>0</v>
      </c>
      <c r="J96" s="106">
        <f>SUM(J97:J103)</f>
        <v>0</v>
      </c>
      <c r="K96" s="106">
        <f>SUM(K97:K103)</f>
        <v>0</v>
      </c>
      <c r="L96" s="153">
        <f t="shared" si="1"/>
        <v>0</v>
      </c>
    </row>
    <row r="97" spans="1:12" s="107" customFormat="1" ht="16.5" thickBot="1">
      <c r="A97" s="162" t="s">
        <v>162</v>
      </c>
      <c r="B97" s="108"/>
      <c r="C97" s="123" t="s">
        <v>465</v>
      </c>
      <c r="D97" s="124" t="s">
        <v>469</v>
      </c>
      <c r="E97" s="124"/>
      <c r="F97" s="124"/>
      <c r="G97" s="124"/>
      <c r="H97" s="125"/>
      <c r="I97" s="129"/>
      <c r="J97" s="129"/>
      <c r="K97" s="129"/>
      <c r="L97" s="155">
        <f t="shared" si="1"/>
        <v>0</v>
      </c>
    </row>
    <row r="98" spans="1:12" s="68" customFormat="1" ht="15" customHeight="1" thickBot="1">
      <c r="A98" s="162" t="s">
        <v>163</v>
      </c>
      <c r="B98" s="67"/>
      <c r="C98" s="56"/>
      <c r="D98" s="294" t="s">
        <v>473</v>
      </c>
      <c r="E98" s="66" t="s">
        <v>476</v>
      </c>
      <c r="F98" s="66"/>
      <c r="G98" s="66"/>
      <c r="H98" s="140"/>
      <c r="I98" s="134"/>
      <c r="J98" s="134"/>
      <c r="K98" s="134"/>
      <c r="L98" s="134">
        <f t="shared" si="1"/>
        <v>0</v>
      </c>
    </row>
    <row r="99" spans="1:12" s="68" customFormat="1" ht="15" customHeight="1" thickBot="1">
      <c r="A99" s="162" t="s">
        <v>164</v>
      </c>
      <c r="B99" s="67"/>
      <c r="C99" s="56"/>
      <c r="D99" s="294" t="s">
        <v>474</v>
      </c>
      <c r="E99" s="66" t="s">
        <v>295</v>
      </c>
      <c r="F99" s="66"/>
      <c r="G99" s="66"/>
      <c r="H99" s="140"/>
      <c r="I99" s="134"/>
      <c r="J99" s="134"/>
      <c r="K99" s="134"/>
      <c r="L99" s="134">
        <f t="shared" si="1"/>
        <v>0</v>
      </c>
    </row>
    <row r="100" spans="1:12" s="68" customFormat="1" ht="15" customHeight="1" thickBot="1">
      <c r="A100" s="162" t="s">
        <v>165</v>
      </c>
      <c r="B100" s="278"/>
      <c r="C100" s="279"/>
      <c r="D100" s="285" t="s">
        <v>475</v>
      </c>
      <c r="E100" s="280" t="s">
        <v>477</v>
      </c>
      <c r="F100" s="280"/>
      <c r="G100" s="280"/>
      <c r="H100" s="281"/>
      <c r="I100" s="282"/>
      <c r="J100" s="282"/>
      <c r="K100" s="282"/>
      <c r="L100" s="282">
        <f t="shared" si="1"/>
        <v>0</v>
      </c>
    </row>
    <row r="101" spans="1:12" s="107" customFormat="1" ht="16.5" thickBot="1">
      <c r="A101" s="162" t="s">
        <v>166</v>
      </c>
      <c r="B101" s="108"/>
      <c r="C101" s="123" t="s">
        <v>466</v>
      </c>
      <c r="D101" s="113" t="s">
        <v>470</v>
      </c>
      <c r="E101" s="113"/>
      <c r="F101" s="113"/>
      <c r="G101" s="113"/>
      <c r="H101" s="115"/>
      <c r="I101" s="116"/>
      <c r="J101" s="116"/>
      <c r="K101" s="116"/>
      <c r="L101" s="40">
        <f t="shared" si="1"/>
        <v>0</v>
      </c>
    </row>
    <row r="102" spans="1:12" s="107" customFormat="1" ht="16.5" thickBot="1">
      <c r="A102" s="162" t="s">
        <v>167</v>
      </c>
      <c r="B102" s="108"/>
      <c r="C102" s="123" t="s">
        <v>467</v>
      </c>
      <c r="D102" s="113" t="s">
        <v>471</v>
      </c>
      <c r="E102" s="113"/>
      <c r="F102" s="113"/>
      <c r="G102" s="113"/>
      <c r="H102" s="115"/>
      <c r="I102" s="291"/>
      <c r="J102" s="291"/>
      <c r="K102" s="291"/>
      <c r="L102" s="292">
        <f t="shared" si="1"/>
        <v>0</v>
      </c>
    </row>
    <row r="103" spans="1:12" s="87" customFormat="1" ht="15" customHeight="1" thickBot="1">
      <c r="A103" s="162" t="s">
        <v>168</v>
      </c>
      <c r="B103" s="284"/>
      <c r="C103" s="283" t="s">
        <v>468</v>
      </c>
      <c r="D103" s="286" t="s">
        <v>472</v>
      </c>
      <c r="E103" s="287"/>
      <c r="F103" s="287"/>
      <c r="G103" s="287"/>
      <c r="H103" s="288"/>
      <c r="I103" s="289"/>
      <c r="J103" s="289"/>
      <c r="K103" s="289"/>
      <c r="L103" s="290">
        <f t="shared" si="1"/>
        <v>0</v>
      </c>
    </row>
    <row r="104" spans="1:12" s="103" customFormat="1" ht="30" customHeight="1" thickBot="1">
      <c r="A104" s="162" t="s">
        <v>169</v>
      </c>
      <c r="B104" s="479" t="s">
        <v>490</v>
      </c>
      <c r="C104" s="480"/>
      <c r="D104" s="480"/>
      <c r="E104" s="480"/>
      <c r="F104" s="480"/>
      <c r="G104" s="480"/>
      <c r="H104" s="481"/>
      <c r="I104" s="126">
        <f>SUM(I95,I96)</f>
        <v>519477</v>
      </c>
      <c r="J104" s="126">
        <f>SUM(J95,J96)</f>
        <v>0</v>
      </c>
      <c r="K104" s="126">
        <f>SUM(K95,K96)</f>
        <v>0</v>
      </c>
      <c r="L104" s="156">
        <f t="shared" si="1"/>
        <v>519477</v>
      </c>
    </row>
  </sheetData>
  <sheetProtection/>
  <mergeCells count="9">
    <mergeCell ref="B104:H104"/>
    <mergeCell ref="E4:H4"/>
    <mergeCell ref="B5:L5"/>
    <mergeCell ref="B6:H6"/>
    <mergeCell ref="B72:H72"/>
    <mergeCell ref="B74:H74"/>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9.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J8" sqref="J8"/>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748</v>
      </c>
    </row>
    <row r="2" ht="15" customHeight="1"/>
    <row r="3" spans="9:12" ht="15" customHeight="1" thickBot="1">
      <c r="I3" s="42"/>
      <c r="L3" s="42" t="s">
        <v>8</v>
      </c>
    </row>
    <row r="4" spans="1:12" s="44" customFormat="1" ht="15" customHeight="1" thickBot="1">
      <c r="A4" s="162"/>
      <c r="B4" s="45" t="s">
        <v>9</v>
      </c>
      <c r="C4" s="45" t="s">
        <v>10</v>
      </c>
      <c r="D4" s="45" t="s">
        <v>11</v>
      </c>
      <c r="E4" s="465" t="s">
        <v>12</v>
      </c>
      <c r="F4" s="466"/>
      <c r="G4" s="466"/>
      <c r="H4" s="467"/>
      <c r="I4" s="45" t="s">
        <v>13</v>
      </c>
      <c r="J4" s="45" t="s">
        <v>90</v>
      </c>
      <c r="K4" s="45" t="s">
        <v>91</v>
      </c>
      <c r="L4" s="147" t="s">
        <v>92</v>
      </c>
    </row>
    <row r="5" spans="1:16" ht="42" customHeight="1" thickBot="1">
      <c r="A5" s="162" t="s">
        <v>14</v>
      </c>
      <c r="B5" s="482" t="s">
        <v>616</v>
      </c>
      <c r="C5" s="483"/>
      <c r="D5" s="483"/>
      <c r="E5" s="483"/>
      <c r="F5" s="483"/>
      <c r="G5" s="483"/>
      <c r="H5" s="483"/>
      <c r="I5" s="483"/>
      <c r="J5" s="483"/>
      <c r="K5" s="483"/>
      <c r="L5" s="483"/>
      <c r="M5" s="146"/>
      <c r="N5" s="146"/>
      <c r="O5" s="146"/>
      <c r="P5" s="146"/>
    </row>
    <row r="6" spans="1:12" ht="124.5" customHeight="1" thickBot="1">
      <c r="A6" s="162" t="s">
        <v>15</v>
      </c>
      <c r="B6" s="476" t="s">
        <v>89</v>
      </c>
      <c r="C6" s="477"/>
      <c r="D6" s="477"/>
      <c r="E6" s="477"/>
      <c r="F6" s="477"/>
      <c r="G6" s="477"/>
      <c r="H6" s="478"/>
      <c r="I6" s="39" t="s">
        <v>351</v>
      </c>
      <c r="J6" s="39" t="s">
        <v>352</v>
      </c>
      <c r="K6" s="39" t="s">
        <v>494</v>
      </c>
      <c r="L6" s="64" t="s">
        <v>481</v>
      </c>
    </row>
    <row r="7" spans="1:12" s="87" customFormat="1" ht="15" customHeight="1" thickBot="1">
      <c r="A7" s="162" t="s">
        <v>16</v>
      </c>
      <c r="B7" s="83" t="s">
        <v>81</v>
      </c>
      <c r="C7" s="84" t="s">
        <v>353</v>
      </c>
      <c r="D7" s="85"/>
      <c r="E7" s="85"/>
      <c r="F7" s="85"/>
      <c r="G7" s="85"/>
      <c r="H7" s="138"/>
      <c r="I7" s="86">
        <f>SUM(I8,I15,I25,I37)</f>
        <v>152379</v>
      </c>
      <c r="J7" s="86">
        <f>SUM(J8,J15,J25,J37)</f>
        <v>0</v>
      </c>
      <c r="K7" s="132">
        <f>SUM(K8,K15,K25,K37)</f>
        <v>0</v>
      </c>
      <c r="L7" s="148">
        <f>SUM(I7:K7)</f>
        <v>152379</v>
      </c>
    </row>
    <row r="8" spans="1:12" s="87" customFormat="1" ht="15" customHeight="1" thickBot="1">
      <c r="A8" s="162" t="s">
        <v>17</v>
      </c>
      <c r="B8" s="88"/>
      <c r="C8" s="89" t="s">
        <v>354</v>
      </c>
      <c r="D8" s="93" t="s">
        <v>182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3" t="s">
        <v>355</v>
      </c>
      <c r="E9" s="490" t="s">
        <v>200</v>
      </c>
      <c r="F9" s="490"/>
      <c r="G9" s="490"/>
      <c r="H9" s="491"/>
      <c r="I9" s="134"/>
      <c r="J9" s="134"/>
      <c r="K9" s="134"/>
      <c r="L9" s="134">
        <f t="shared" si="0"/>
        <v>0</v>
      </c>
    </row>
    <row r="10" spans="1:12" s="68" customFormat="1" ht="15" customHeight="1" thickBot="1">
      <c r="A10" s="162" t="s">
        <v>19</v>
      </c>
      <c r="B10" s="67"/>
      <c r="C10" s="69"/>
      <c r="D10" s="294" t="s">
        <v>356</v>
      </c>
      <c r="E10" s="158" t="s">
        <v>231</v>
      </c>
      <c r="F10" s="157"/>
      <c r="G10" s="157"/>
      <c r="H10" s="159"/>
      <c r="I10" s="134"/>
      <c r="J10" s="134"/>
      <c r="K10" s="134"/>
      <c r="L10" s="134">
        <f t="shared" si="0"/>
        <v>0</v>
      </c>
    </row>
    <row r="11" spans="1:12" s="68" customFormat="1" ht="15" customHeight="1" thickBot="1">
      <c r="A11" s="162" t="s">
        <v>20</v>
      </c>
      <c r="B11" s="67"/>
      <c r="C11" s="69"/>
      <c r="D11" s="294" t="s">
        <v>357</v>
      </c>
      <c r="E11" s="158" t="s">
        <v>361</v>
      </c>
      <c r="F11" s="157"/>
      <c r="G11" s="157"/>
      <c r="H11" s="159"/>
      <c r="I11" s="134"/>
      <c r="J11" s="134"/>
      <c r="K11" s="134"/>
      <c r="L11" s="134">
        <f t="shared" si="0"/>
        <v>0</v>
      </c>
    </row>
    <row r="12" spans="1:12" s="68" customFormat="1" ht="15" customHeight="1" thickBot="1">
      <c r="A12" s="162" t="s">
        <v>21</v>
      </c>
      <c r="B12" s="67"/>
      <c r="C12" s="69"/>
      <c r="D12" s="294" t="s">
        <v>359</v>
      </c>
      <c r="E12" s="158" t="s">
        <v>362</v>
      </c>
      <c r="F12" s="157"/>
      <c r="G12" s="157"/>
      <c r="H12" s="159"/>
      <c r="I12" s="134"/>
      <c r="J12" s="134"/>
      <c r="K12" s="134"/>
      <c r="L12" s="134">
        <f t="shared" si="0"/>
        <v>0</v>
      </c>
    </row>
    <row r="13" spans="1:12" s="68" customFormat="1" ht="15" customHeight="1" thickBot="1">
      <c r="A13" s="162" t="s">
        <v>22</v>
      </c>
      <c r="B13" s="67"/>
      <c r="C13" s="69"/>
      <c r="D13" s="294" t="s">
        <v>360</v>
      </c>
      <c r="E13" s="158" t="s">
        <v>363</v>
      </c>
      <c r="F13" s="157"/>
      <c r="G13" s="157"/>
      <c r="H13" s="159"/>
      <c r="I13" s="134"/>
      <c r="J13" s="134"/>
      <c r="K13" s="134"/>
      <c r="L13" s="134">
        <f t="shared" si="0"/>
        <v>0</v>
      </c>
    </row>
    <row r="14" spans="1:12" s="68" customFormat="1" ht="15" customHeight="1" thickBot="1">
      <c r="A14" s="162" t="s">
        <v>23</v>
      </c>
      <c r="B14" s="67"/>
      <c r="C14" s="69"/>
      <c r="D14" s="293" t="s">
        <v>358</v>
      </c>
      <c r="E14" s="66" t="s">
        <v>201</v>
      </c>
      <c r="F14" s="70"/>
      <c r="G14" s="70"/>
      <c r="H14" s="140"/>
      <c r="I14" s="134"/>
      <c r="J14" s="134"/>
      <c r="K14" s="134"/>
      <c r="L14" s="134">
        <f t="shared" si="0"/>
        <v>0</v>
      </c>
    </row>
    <row r="15" spans="1:12" s="87" customFormat="1" ht="15" customHeight="1" thickBot="1">
      <c r="A15" s="162" t="s">
        <v>24</v>
      </c>
      <c r="B15" s="88"/>
      <c r="C15" s="89" t="s">
        <v>364</v>
      </c>
      <c r="D15" s="90" t="s">
        <v>83</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365</v>
      </c>
      <c r="E16" s="66" t="s">
        <v>203</v>
      </c>
      <c r="F16" s="37"/>
      <c r="G16" s="37"/>
      <c r="H16" s="142"/>
      <c r="I16" s="134"/>
      <c r="J16" s="134"/>
      <c r="K16" s="134"/>
      <c r="L16" s="134">
        <f t="shared" si="0"/>
        <v>0</v>
      </c>
    </row>
    <row r="17" spans="1:12" s="38" customFormat="1" ht="15" customHeight="1" thickBot="1">
      <c r="A17" s="162" t="s">
        <v>26</v>
      </c>
      <c r="B17" s="35"/>
      <c r="C17" s="36"/>
      <c r="D17" s="65" t="s">
        <v>366</v>
      </c>
      <c r="E17" s="66" t="s">
        <v>370</v>
      </c>
      <c r="F17" s="37"/>
      <c r="G17" s="37"/>
      <c r="H17" s="142"/>
      <c r="I17" s="134"/>
      <c r="J17" s="134"/>
      <c r="K17" s="134"/>
      <c r="L17" s="134">
        <f t="shared" si="0"/>
        <v>0</v>
      </c>
    </row>
    <row r="18" spans="1:12" s="38" customFormat="1" ht="15" customHeight="1" thickBot="1">
      <c r="A18" s="162" t="s">
        <v>27</v>
      </c>
      <c r="B18" s="35"/>
      <c r="C18" s="36"/>
      <c r="D18" s="65" t="s">
        <v>367</v>
      </c>
      <c r="E18" s="66" t="s">
        <v>371</v>
      </c>
      <c r="F18" s="37"/>
      <c r="G18" s="37"/>
      <c r="H18" s="142"/>
      <c r="I18" s="134"/>
      <c r="J18" s="134"/>
      <c r="K18" s="134"/>
      <c r="L18" s="134">
        <f t="shared" si="0"/>
        <v>0</v>
      </c>
    </row>
    <row r="19" spans="1:12" s="38" customFormat="1" ht="15" customHeight="1" thickBot="1">
      <c r="A19" s="162" t="s">
        <v>28</v>
      </c>
      <c r="B19" s="35"/>
      <c r="C19" s="36"/>
      <c r="D19" s="65" t="s">
        <v>368</v>
      </c>
      <c r="E19" s="66" t="s">
        <v>204</v>
      </c>
      <c r="F19" s="37"/>
      <c r="G19" s="37"/>
      <c r="H19" s="142"/>
      <c r="I19" s="134"/>
      <c r="J19" s="134"/>
      <c r="K19" s="134"/>
      <c r="L19" s="134">
        <f t="shared" si="0"/>
        <v>0</v>
      </c>
    </row>
    <row r="20" spans="1:12" s="38" customFormat="1" ht="15" customHeight="1" thickBot="1">
      <c r="A20" s="162" t="s">
        <v>29</v>
      </c>
      <c r="B20" s="35"/>
      <c r="C20" s="36"/>
      <c r="D20" s="65" t="s">
        <v>372</v>
      </c>
      <c r="E20" s="66" t="s">
        <v>205</v>
      </c>
      <c r="F20" s="37"/>
      <c r="G20" s="37"/>
      <c r="H20" s="142"/>
      <c r="I20" s="134"/>
      <c r="J20" s="134"/>
      <c r="K20" s="134"/>
      <c r="L20" s="134">
        <f t="shared" si="0"/>
        <v>0</v>
      </c>
    </row>
    <row r="21" spans="1:12" s="38" customFormat="1" ht="15" customHeight="1" thickBot="1">
      <c r="A21" s="162" t="s">
        <v>30</v>
      </c>
      <c r="B21" s="35"/>
      <c r="C21" s="36"/>
      <c r="D21" s="65" t="s">
        <v>373</v>
      </c>
      <c r="E21" s="66" t="s">
        <v>341</v>
      </c>
      <c r="F21" s="37"/>
      <c r="G21" s="37"/>
      <c r="H21" s="142"/>
      <c r="I21" s="134"/>
      <c r="J21" s="134"/>
      <c r="K21" s="134"/>
      <c r="L21" s="134">
        <f t="shared" si="0"/>
        <v>0</v>
      </c>
    </row>
    <row r="22" spans="1:12" s="38" customFormat="1" ht="15" customHeight="1" thickBot="1">
      <c r="A22" s="162" t="s">
        <v>31</v>
      </c>
      <c r="B22" s="35"/>
      <c r="C22" s="36"/>
      <c r="D22" s="65" t="s">
        <v>374</v>
      </c>
      <c r="E22" s="66" t="s">
        <v>206</v>
      </c>
      <c r="F22" s="37"/>
      <c r="G22" s="37"/>
      <c r="H22" s="142"/>
      <c r="I22" s="134"/>
      <c r="J22" s="134"/>
      <c r="K22" s="134"/>
      <c r="L22" s="134">
        <f t="shared" si="0"/>
        <v>0</v>
      </c>
    </row>
    <row r="23" spans="1:12" s="38" customFormat="1" ht="15" customHeight="1" thickBot="1">
      <c r="A23" s="162" t="s">
        <v>32</v>
      </c>
      <c r="B23" s="35"/>
      <c r="C23" s="36"/>
      <c r="D23" s="65" t="s">
        <v>375</v>
      </c>
      <c r="E23" s="66" t="s">
        <v>207</v>
      </c>
      <c r="F23" s="37"/>
      <c r="G23" s="37"/>
      <c r="H23" s="142"/>
      <c r="I23" s="134"/>
      <c r="J23" s="134"/>
      <c r="K23" s="134"/>
      <c r="L23" s="134">
        <f t="shared" si="0"/>
        <v>0</v>
      </c>
    </row>
    <row r="24" spans="1:12" s="38" customFormat="1" ht="15" customHeight="1" thickBot="1">
      <c r="A24" s="162" t="s">
        <v>33</v>
      </c>
      <c r="B24" s="35"/>
      <c r="C24" s="36"/>
      <c r="D24" s="65" t="s">
        <v>369</v>
      </c>
      <c r="E24" s="66" t="s">
        <v>181</v>
      </c>
      <c r="F24" s="37"/>
      <c r="G24" s="37"/>
      <c r="H24" s="142"/>
      <c r="I24" s="134"/>
      <c r="J24" s="134"/>
      <c r="K24" s="134"/>
      <c r="L24" s="134">
        <f t="shared" si="0"/>
        <v>0</v>
      </c>
    </row>
    <row r="25" spans="1:12" s="87" customFormat="1" ht="15" customHeight="1" thickBot="1">
      <c r="A25" s="162" t="s">
        <v>34</v>
      </c>
      <c r="B25" s="88"/>
      <c r="C25" s="89" t="s">
        <v>376</v>
      </c>
      <c r="D25" s="90" t="s">
        <v>82</v>
      </c>
      <c r="E25" s="91"/>
      <c r="F25" s="91"/>
      <c r="G25" s="91"/>
      <c r="H25" s="141"/>
      <c r="I25" s="92">
        <f>SUM(I26:I36)</f>
        <v>152379</v>
      </c>
      <c r="J25" s="92">
        <f>SUM(J26:J36)</f>
        <v>0</v>
      </c>
      <c r="K25" s="135">
        <f>SUM(K26:K36)</f>
        <v>0</v>
      </c>
      <c r="L25" s="150">
        <f t="shared" si="0"/>
        <v>152379</v>
      </c>
    </row>
    <row r="26" spans="1:12" s="68" customFormat="1" ht="15" customHeight="1" thickBot="1">
      <c r="A26" s="162" t="s">
        <v>35</v>
      </c>
      <c r="B26" s="67"/>
      <c r="C26" s="69"/>
      <c r="D26" s="294" t="s">
        <v>377</v>
      </c>
      <c r="E26" s="66" t="s">
        <v>208</v>
      </c>
      <c r="F26" s="66"/>
      <c r="G26" s="66"/>
      <c r="H26" s="73"/>
      <c r="I26" s="134"/>
      <c r="J26" s="134"/>
      <c r="K26" s="134"/>
      <c r="L26" s="134">
        <f t="shared" si="0"/>
        <v>0</v>
      </c>
    </row>
    <row r="27" spans="1:12" s="68" customFormat="1" ht="15" customHeight="1" thickBot="1">
      <c r="A27" s="162" t="s">
        <v>36</v>
      </c>
      <c r="B27" s="67"/>
      <c r="C27" s="69"/>
      <c r="D27" s="294" t="s">
        <v>378</v>
      </c>
      <c r="E27" s="66" t="s">
        <v>209</v>
      </c>
      <c r="F27" s="66"/>
      <c r="G27" s="66"/>
      <c r="H27" s="73"/>
      <c r="I27" s="134">
        <v>88334</v>
      </c>
      <c r="J27" s="134"/>
      <c r="K27" s="134"/>
      <c r="L27" s="134">
        <f t="shared" si="0"/>
        <v>88334</v>
      </c>
    </row>
    <row r="28" spans="1:12" s="68" customFormat="1" ht="15" customHeight="1" thickBot="1">
      <c r="A28" s="162" t="s">
        <v>37</v>
      </c>
      <c r="B28" s="67"/>
      <c r="C28" s="69"/>
      <c r="D28" s="294" t="s">
        <v>379</v>
      </c>
      <c r="E28" s="58" t="s">
        <v>210</v>
      </c>
      <c r="F28" s="58"/>
      <c r="G28" s="58"/>
      <c r="H28" s="73"/>
      <c r="I28" s="134"/>
      <c r="J28" s="134"/>
      <c r="K28" s="134"/>
      <c r="L28" s="134">
        <f t="shared" si="0"/>
        <v>0</v>
      </c>
    </row>
    <row r="29" spans="1:12" s="68" customFormat="1" ht="15" customHeight="1" thickBot="1">
      <c r="A29" s="162" t="s">
        <v>38</v>
      </c>
      <c r="B29" s="67"/>
      <c r="C29" s="69"/>
      <c r="D29" s="294" t="s">
        <v>380</v>
      </c>
      <c r="E29" s="58" t="s">
        <v>211</v>
      </c>
      <c r="F29" s="66"/>
      <c r="G29" s="66"/>
      <c r="H29" s="140"/>
      <c r="I29" s="134"/>
      <c r="J29" s="134"/>
      <c r="K29" s="134"/>
      <c r="L29" s="134">
        <f t="shared" si="0"/>
        <v>0</v>
      </c>
    </row>
    <row r="30" spans="1:12" s="68" customFormat="1" ht="15" customHeight="1" thickBot="1">
      <c r="A30" s="162" t="s">
        <v>39</v>
      </c>
      <c r="B30" s="67"/>
      <c r="C30" s="69"/>
      <c r="D30" s="294" t="s">
        <v>381</v>
      </c>
      <c r="E30" s="58" t="s">
        <v>212</v>
      </c>
      <c r="F30" s="66"/>
      <c r="G30" s="66"/>
      <c r="H30" s="140"/>
      <c r="I30" s="134">
        <v>31650</v>
      </c>
      <c r="J30" s="134"/>
      <c r="K30" s="134"/>
      <c r="L30" s="134">
        <f t="shared" si="0"/>
        <v>31650</v>
      </c>
    </row>
    <row r="31" spans="1:12" s="68" customFormat="1" ht="15" customHeight="1" thickBot="1">
      <c r="A31" s="162" t="s">
        <v>40</v>
      </c>
      <c r="B31" s="67"/>
      <c r="C31" s="69"/>
      <c r="D31" s="294" t="s">
        <v>382</v>
      </c>
      <c r="E31" s="58" t="s">
        <v>213</v>
      </c>
      <c r="F31" s="66"/>
      <c r="G31" s="66"/>
      <c r="H31" s="140"/>
      <c r="I31" s="134">
        <v>32395</v>
      </c>
      <c r="J31" s="134"/>
      <c r="K31" s="134"/>
      <c r="L31" s="134">
        <f t="shared" si="0"/>
        <v>32395</v>
      </c>
    </row>
    <row r="32" spans="1:12" s="68" customFormat="1" ht="15" customHeight="1" thickBot="1">
      <c r="A32" s="162" t="s">
        <v>41</v>
      </c>
      <c r="B32" s="67"/>
      <c r="C32" s="69"/>
      <c r="D32" s="294" t="s">
        <v>383</v>
      </c>
      <c r="E32" s="58" t="s">
        <v>214</v>
      </c>
      <c r="F32" s="66"/>
      <c r="G32" s="66"/>
      <c r="H32" s="140"/>
      <c r="I32" s="134"/>
      <c r="J32" s="134"/>
      <c r="K32" s="134"/>
      <c r="L32" s="134">
        <f t="shared" si="0"/>
        <v>0</v>
      </c>
    </row>
    <row r="33" spans="1:12" s="68" customFormat="1" ht="15" customHeight="1" thickBot="1">
      <c r="A33" s="162" t="s">
        <v>42</v>
      </c>
      <c r="B33" s="67"/>
      <c r="C33" s="69"/>
      <c r="D33" s="294" t="s">
        <v>384</v>
      </c>
      <c r="E33" s="58" t="s">
        <v>385</v>
      </c>
      <c r="F33" s="66"/>
      <c r="G33" s="66"/>
      <c r="H33" s="140"/>
      <c r="I33" s="134"/>
      <c r="J33" s="134"/>
      <c r="K33" s="134"/>
      <c r="L33" s="134">
        <f t="shared" si="0"/>
        <v>0</v>
      </c>
    </row>
    <row r="34" spans="1:12" s="68" customFormat="1" ht="15" customHeight="1" thickBot="1">
      <c r="A34" s="162" t="s">
        <v>43</v>
      </c>
      <c r="B34" s="67"/>
      <c r="C34" s="69"/>
      <c r="D34" s="294" t="s">
        <v>386</v>
      </c>
      <c r="E34" s="58" t="s">
        <v>389</v>
      </c>
      <c r="F34" s="66"/>
      <c r="G34" s="66"/>
      <c r="H34" s="140"/>
      <c r="I34" s="134"/>
      <c r="J34" s="134"/>
      <c r="K34" s="134"/>
      <c r="L34" s="134">
        <f t="shared" si="0"/>
        <v>0</v>
      </c>
    </row>
    <row r="35" spans="1:12" s="68" customFormat="1" ht="15" customHeight="1" thickBot="1">
      <c r="A35" s="162" t="s">
        <v>44</v>
      </c>
      <c r="B35" s="67"/>
      <c r="C35" s="69"/>
      <c r="D35" s="294" t="s">
        <v>387</v>
      </c>
      <c r="E35" s="58" t="s">
        <v>390</v>
      </c>
      <c r="F35" s="66"/>
      <c r="G35" s="66"/>
      <c r="H35" s="140"/>
      <c r="I35" s="134"/>
      <c r="J35" s="134"/>
      <c r="K35" s="134"/>
      <c r="L35" s="134">
        <f t="shared" si="0"/>
        <v>0</v>
      </c>
    </row>
    <row r="36" spans="1:12" s="68" customFormat="1" ht="15" customHeight="1" thickBot="1">
      <c r="A36" s="162" t="s">
        <v>45</v>
      </c>
      <c r="B36" s="67"/>
      <c r="C36" s="69"/>
      <c r="D36" s="294" t="s">
        <v>388</v>
      </c>
      <c r="E36" s="58" t="s">
        <v>215</v>
      </c>
      <c r="F36" s="66"/>
      <c r="G36" s="66"/>
      <c r="H36" s="140"/>
      <c r="I36" s="134"/>
      <c r="J36" s="134"/>
      <c r="K36" s="134"/>
      <c r="L36" s="134">
        <f t="shared" si="0"/>
        <v>0</v>
      </c>
    </row>
    <row r="37" spans="1:12" s="87" customFormat="1" ht="15" customHeight="1" thickBot="1">
      <c r="A37" s="162" t="s">
        <v>46</v>
      </c>
      <c r="B37" s="88"/>
      <c r="C37" s="89" t="s">
        <v>391</v>
      </c>
      <c r="D37" s="93" t="s">
        <v>183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93" t="s">
        <v>413</v>
      </c>
      <c r="E38" s="158" t="s">
        <v>423</v>
      </c>
      <c r="F38" s="72"/>
      <c r="G38" s="59"/>
      <c r="H38" s="143"/>
      <c r="I38" s="134"/>
      <c r="J38" s="134"/>
      <c r="K38" s="134"/>
      <c r="L38" s="134">
        <f t="shared" si="0"/>
        <v>0</v>
      </c>
    </row>
    <row r="39" spans="1:12" s="57" customFormat="1" ht="15" customHeight="1" thickBot="1">
      <c r="A39" s="162" t="s">
        <v>48</v>
      </c>
      <c r="B39" s="55"/>
      <c r="C39" s="71"/>
      <c r="D39" s="293" t="s">
        <v>414</v>
      </c>
      <c r="E39" s="158" t="s">
        <v>424</v>
      </c>
      <c r="F39" s="72"/>
      <c r="G39" s="59"/>
      <c r="H39" s="143"/>
      <c r="I39" s="134"/>
      <c r="J39" s="134"/>
      <c r="K39" s="134"/>
      <c r="L39" s="134">
        <f t="shared" si="0"/>
        <v>0</v>
      </c>
    </row>
    <row r="40" spans="1:12" s="57" customFormat="1" ht="15" customHeight="1" thickBot="1">
      <c r="A40" s="162" t="s">
        <v>49</v>
      </c>
      <c r="B40" s="55"/>
      <c r="C40" s="71"/>
      <c r="D40" s="293" t="s">
        <v>415</v>
      </c>
      <c r="E40" s="158" t="s">
        <v>425</v>
      </c>
      <c r="F40" s="72"/>
      <c r="G40" s="59"/>
      <c r="H40" s="143"/>
      <c r="I40" s="134"/>
      <c r="J40" s="134"/>
      <c r="K40" s="134"/>
      <c r="L40" s="134">
        <f t="shared" si="0"/>
        <v>0</v>
      </c>
    </row>
    <row r="41" spans="1:12" s="57" customFormat="1" ht="15" customHeight="1" thickBot="1">
      <c r="A41" s="162" t="s">
        <v>50</v>
      </c>
      <c r="B41" s="55"/>
      <c r="C41" s="71"/>
      <c r="D41" s="293" t="s">
        <v>416</v>
      </c>
      <c r="E41" s="158" t="s">
        <v>218</v>
      </c>
      <c r="F41" s="72"/>
      <c r="G41" s="59"/>
      <c r="H41" s="143"/>
      <c r="I41" s="134"/>
      <c r="J41" s="134"/>
      <c r="K41" s="134"/>
      <c r="L41" s="134">
        <f t="shared" si="0"/>
        <v>0</v>
      </c>
    </row>
    <row r="42" spans="1:12" s="57" customFormat="1" ht="15" customHeight="1" thickBot="1">
      <c r="A42" s="162" t="s">
        <v>51</v>
      </c>
      <c r="B42" s="55"/>
      <c r="C42" s="71"/>
      <c r="D42" s="56" t="s">
        <v>417</v>
      </c>
      <c r="E42" s="58" t="s">
        <v>219</v>
      </c>
      <c r="F42" s="72"/>
      <c r="G42" s="59"/>
      <c r="H42" s="143"/>
      <c r="I42" s="134"/>
      <c r="J42" s="134"/>
      <c r="K42" s="134"/>
      <c r="L42" s="134">
        <f t="shared" si="0"/>
        <v>0</v>
      </c>
    </row>
    <row r="43" spans="1:12" s="87" customFormat="1" ht="15" customHeight="1" thickBot="1">
      <c r="A43" s="162" t="s">
        <v>52</v>
      </c>
      <c r="B43" s="83" t="s">
        <v>84</v>
      </c>
      <c r="C43" s="84" t="s">
        <v>401</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392</v>
      </c>
      <c r="D44" s="98" t="s">
        <v>184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93" t="s">
        <v>395</v>
      </c>
      <c r="E45" s="66" t="s">
        <v>396</v>
      </c>
      <c r="F45" s="66"/>
      <c r="G45" s="66"/>
      <c r="H45" s="140"/>
      <c r="I45" s="134"/>
      <c r="J45" s="134"/>
      <c r="K45" s="134"/>
      <c r="L45" s="134">
        <f t="shared" si="0"/>
        <v>0</v>
      </c>
    </row>
    <row r="46" spans="1:12" s="68" customFormat="1" ht="15" customHeight="1" thickBot="1">
      <c r="A46" s="162" t="s">
        <v>55</v>
      </c>
      <c r="B46" s="67"/>
      <c r="C46" s="69"/>
      <c r="D46" s="293" t="s">
        <v>398</v>
      </c>
      <c r="E46" s="158" t="s">
        <v>402</v>
      </c>
      <c r="F46" s="66"/>
      <c r="G46" s="66"/>
      <c r="H46" s="140"/>
      <c r="I46" s="134"/>
      <c r="J46" s="134"/>
      <c r="K46" s="134"/>
      <c r="L46" s="134">
        <f t="shared" si="0"/>
        <v>0</v>
      </c>
    </row>
    <row r="47" spans="1:12" s="68" customFormat="1" ht="15" customHeight="1" thickBot="1">
      <c r="A47" s="162" t="s">
        <v>56</v>
      </c>
      <c r="B47" s="67"/>
      <c r="C47" s="69"/>
      <c r="D47" s="293" t="s">
        <v>399</v>
      </c>
      <c r="E47" s="158" t="s">
        <v>403</v>
      </c>
      <c r="F47" s="66"/>
      <c r="G47" s="66"/>
      <c r="H47" s="140"/>
      <c r="I47" s="134"/>
      <c r="J47" s="134"/>
      <c r="K47" s="134"/>
      <c r="L47" s="134">
        <f t="shared" si="0"/>
        <v>0</v>
      </c>
    </row>
    <row r="48" spans="1:12" s="68" customFormat="1" ht="15" customHeight="1" thickBot="1">
      <c r="A48" s="162" t="s">
        <v>57</v>
      </c>
      <c r="B48" s="67"/>
      <c r="C48" s="69"/>
      <c r="D48" s="293" t="s">
        <v>400</v>
      </c>
      <c r="E48" s="158" t="s">
        <v>404</v>
      </c>
      <c r="F48" s="66"/>
      <c r="G48" s="66"/>
      <c r="H48" s="140"/>
      <c r="I48" s="134"/>
      <c r="J48" s="134"/>
      <c r="K48" s="134"/>
      <c r="L48" s="134">
        <f t="shared" si="0"/>
        <v>0</v>
      </c>
    </row>
    <row r="49" spans="1:12" s="68" customFormat="1" ht="15" customHeight="1" thickBot="1">
      <c r="A49" s="162" t="s">
        <v>58</v>
      </c>
      <c r="B49" s="67"/>
      <c r="C49" s="56"/>
      <c r="D49" s="293" t="s">
        <v>397</v>
      </c>
      <c r="E49" s="66" t="s">
        <v>202</v>
      </c>
      <c r="F49" s="70"/>
      <c r="G49" s="70"/>
      <c r="H49" s="140"/>
      <c r="I49" s="134"/>
      <c r="J49" s="134"/>
      <c r="K49" s="134"/>
      <c r="L49" s="134">
        <f t="shared" si="0"/>
        <v>0</v>
      </c>
    </row>
    <row r="50" spans="1:12" s="87" customFormat="1" ht="15" customHeight="1" thickBot="1">
      <c r="A50" s="162" t="s">
        <v>59</v>
      </c>
      <c r="B50" s="88"/>
      <c r="C50" s="96" t="s">
        <v>393</v>
      </c>
      <c r="D50" s="97" t="s">
        <v>85</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93" t="s">
        <v>405</v>
      </c>
      <c r="E51" s="66" t="s">
        <v>410</v>
      </c>
      <c r="F51" s="66"/>
      <c r="G51" s="66"/>
      <c r="H51" s="140"/>
      <c r="I51" s="134"/>
      <c r="J51" s="134"/>
      <c r="K51" s="134"/>
      <c r="L51" s="134">
        <f t="shared" si="0"/>
        <v>0</v>
      </c>
    </row>
    <row r="52" spans="1:12" s="68" customFormat="1" ht="15" customHeight="1" thickBot="1">
      <c r="A52" s="162" t="s">
        <v>61</v>
      </c>
      <c r="B52" s="67"/>
      <c r="C52" s="69"/>
      <c r="D52" s="293" t="s">
        <v>406</v>
      </c>
      <c r="E52" s="66" t="s">
        <v>216</v>
      </c>
      <c r="F52" s="66"/>
      <c r="G52" s="66"/>
      <c r="H52" s="140"/>
      <c r="I52" s="134"/>
      <c r="J52" s="134"/>
      <c r="K52" s="134"/>
      <c r="L52" s="134">
        <f t="shared" si="0"/>
        <v>0</v>
      </c>
    </row>
    <row r="53" spans="1:12" s="68" customFormat="1" ht="15" customHeight="1" thickBot="1">
      <c r="A53" s="162" t="s">
        <v>62</v>
      </c>
      <c r="B53" s="67"/>
      <c r="C53" s="69"/>
      <c r="D53" s="293" t="s">
        <v>407</v>
      </c>
      <c r="E53" s="66" t="s">
        <v>217</v>
      </c>
      <c r="F53" s="66"/>
      <c r="G53" s="66"/>
      <c r="H53" s="140"/>
      <c r="I53" s="134"/>
      <c r="J53" s="134"/>
      <c r="K53" s="134"/>
      <c r="L53" s="134">
        <f t="shared" si="0"/>
        <v>0</v>
      </c>
    </row>
    <row r="54" spans="1:12" s="68" customFormat="1" ht="15" customHeight="1" thickBot="1">
      <c r="A54" s="162" t="s">
        <v>63</v>
      </c>
      <c r="B54" s="67"/>
      <c r="C54" s="69"/>
      <c r="D54" s="293" t="s">
        <v>408</v>
      </c>
      <c r="E54" s="66" t="s">
        <v>411</v>
      </c>
      <c r="F54" s="66"/>
      <c r="G54" s="66"/>
      <c r="H54" s="140"/>
      <c r="I54" s="134"/>
      <c r="J54" s="134"/>
      <c r="K54" s="134"/>
      <c r="L54" s="134">
        <f t="shared" si="0"/>
        <v>0</v>
      </c>
    </row>
    <row r="55" spans="1:12" s="68" customFormat="1" ht="15" customHeight="1" thickBot="1">
      <c r="A55" s="162" t="s">
        <v>64</v>
      </c>
      <c r="B55" s="67"/>
      <c r="C55" s="69"/>
      <c r="D55" s="293" t="s">
        <v>409</v>
      </c>
      <c r="E55" s="66" t="s">
        <v>412</v>
      </c>
      <c r="F55" s="58"/>
      <c r="G55" s="58"/>
      <c r="H55" s="73"/>
      <c r="I55" s="134"/>
      <c r="J55" s="134"/>
      <c r="K55" s="134"/>
      <c r="L55" s="134">
        <f t="shared" si="0"/>
        <v>0</v>
      </c>
    </row>
    <row r="56" spans="1:12" s="87" customFormat="1" ht="15" customHeight="1" thickBot="1">
      <c r="A56" s="162" t="s">
        <v>65</v>
      </c>
      <c r="B56" s="88"/>
      <c r="C56" s="96" t="s">
        <v>394</v>
      </c>
      <c r="D56" s="93" t="s">
        <v>185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93" t="s">
        <v>418</v>
      </c>
      <c r="E57" s="158" t="s">
        <v>426</v>
      </c>
      <c r="F57" s="94"/>
      <c r="G57" s="94"/>
      <c r="H57" s="139"/>
      <c r="I57" s="133"/>
      <c r="J57" s="133"/>
      <c r="K57" s="133"/>
      <c r="L57" s="149">
        <f t="shared" si="0"/>
        <v>0</v>
      </c>
    </row>
    <row r="58" spans="1:12" s="87" customFormat="1" ht="15" customHeight="1" thickBot="1">
      <c r="A58" s="162" t="s">
        <v>67</v>
      </c>
      <c r="B58" s="88"/>
      <c r="C58" s="96"/>
      <c r="D58" s="293" t="s">
        <v>419</v>
      </c>
      <c r="E58" s="158" t="s">
        <v>427</v>
      </c>
      <c r="F58" s="94"/>
      <c r="G58" s="94"/>
      <c r="H58" s="139"/>
      <c r="I58" s="133"/>
      <c r="J58" s="133"/>
      <c r="K58" s="133"/>
      <c r="L58" s="149">
        <f t="shared" si="0"/>
        <v>0</v>
      </c>
    </row>
    <row r="59" spans="1:12" s="87" customFormat="1" ht="15" customHeight="1" thickBot="1">
      <c r="A59" s="162" t="s">
        <v>69</v>
      </c>
      <c r="B59" s="88"/>
      <c r="C59" s="96"/>
      <c r="D59" s="293" t="s">
        <v>420</v>
      </c>
      <c r="E59" s="158" t="s">
        <v>428</v>
      </c>
      <c r="F59" s="94"/>
      <c r="G59" s="94"/>
      <c r="H59" s="139"/>
      <c r="I59" s="133"/>
      <c r="J59" s="133"/>
      <c r="K59" s="133"/>
      <c r="L59" s="149">
        <f t="shared" si="0"/>
        <v>0</v>
      </c>
    </row>
    <row r="60" spans="1:12" s="87" customFormat="1" ht="15" customHeight="1" thickBot="1">
      <c r="A60" s="162" t="s">
        <v>70</v>
      </c>
      <c r="B60" s="88"/>
      <c r="C60" s="96"/>
      <c r="D60" s="293" t="s">
        <v>421</v>
      </c>
      <c r="E60" s="158" t="s">
        <v>306</v>
      </c>
      <c r="F60" s="94"/>
      <c r="G60" s="94"/>
      <c r="H60" s="139"/>
      <c r="I60" s="133"/>
      <c r="J60" s="133"/>
      <c r="K60" s="133"/>
      <c r="L60" s="149">
        <f t="shared" si="0"/>
        <v>0</v>
      </c>
    </row>
    <row r="61" spans="1:12" s="68" customFormat="1" ht="15" customHeight="1" thickBot="1">
      <c r="A61" s="162" t="s">
        <v>126</v>
      </c>
      <c r="B61" s="67"/>
      <c r="C61" s="69"/>
      <c r="D61" s="56" t="s">
        <v>422</v>
      </c>
      <c r="E61" s="58" t="s">
        <v>429</v>
      </c>
      <c r="F61" s="58"/>
      <c r="G61" s="58"/>
      <c r="H61" s="73"/>
      <c r="I61" s="136"/>
      <c r="J61" s="136"/>
      <c r="K61" s="136"/>
      <c r="L61" s="136">
        <f t="shared" si="0"/>
        <v>0</v>
      </c>
    </row>
    <row r="62" spans="1:12" s="87" customFormat="1" ht="30" customHeight="1" thickBot="1">
      <c r="A62" s="162" t="s">
        <v>127</v>
      </c>
      <c r="B62" s="479" t="s">
        <v>478</v>
      </c>
      <c r="C62" s="480"/>
      <c r="D62" s="480"/>
      <c r="E62" s="480"/>
      <c r="F62" s="480"/>
      <c r="G62" s="480"/>
      <c r="H62" s="480"/>
      <c r="I62" s="100">
        <f>SUM(I7,I43)</f>
        <v>152379</v>
      </c>
      <c r="J62" s="100">
        <f>SUM(J7,J43)</f>
        <v>0</v>
      </c>
      <c r="K62" s="137">
        <f>SUM(K7,K43)</f>
        <v>0</v>
      </c>
      <c r="L62" s="151">
        <f t="shared" si="0"/>
        <v>152379</v>
      </c>
    </row>
    <row r="63" spans="1:12" s="102" customFormat="1" ht="15" customHeight="1" thickBot="1">
      <c r="A63" s="162" t="s">
        <v>128</v>
      </c>
      <c r="B63" s="83" t="s">
        <v>86</v>
      </c>
      <c r="C63" s="492" t="s">
        <v>430</v>
      </c>
      <c r="D63" s="492"/>
      <c r="E63" s="492"/>
      <c r="F63" s="492"/>
      <c r="G63" s="492"/>
      <c r="H63" s="493"/>
      <c r="I63" s="86">
        <f>SUM(I64,I69,I70)</f>
        <v>176555</v>
      </c>
      <c r="J63" s="86">
        <f>SUM(J64,J69,J70)</f>
        <v>0</v>
      </c>
      <c r="K63" s="132">
        <f>SUM(K64,K69,K70)</f>
        <v>0</v>
      </c>
      <c r="L63" s="148">
        <f t="shared" si="0"/>
        <v>176555</v>
      </c>
    </row>
    <row r="64" spans="1:12" s="102" customFormat="1" ht="15" customHeight="1" thickBot="1">
      <c r="A64" s="162" t="s">
        <v>129</v>
      </c>
      <c r="B64" s="101"/>
      <c r="C64" s="89" t="s">
        <v>431</v>
      </c>
      <c r="D64" s="90" t="s">
        <v>432</v>
      </c>
      <c r="E64" s="90"/>
      <c r="F64" s="90"/>
      <c r="G64" s="90"/>
      <c r="H64" s="145"/>
      <c r="I64" s="92">
        <f>SUM(I65:I68)</f>
        <v>176555</v>
      </c>
      <c r="J64" s="92">
        <f>SUM(J65:J68)</f>
        <v>0</v>
      </c>
      <c r="K64" s="92">
        <f>SUM(K65:K68)</f>
        <v>0</v>
      </c>
      <c r="L64" s="150">
        <f t="shared" si="0"/>
        <v>176555</v>
      </c>
    </row>
    <row r="65" spans="1:12" s="68" customFormat="1" ht="15" customHeight="1" thickBot="1">
      <c r="A65" s="162" t="s">
        <v>130</v>
      </c>
      <c r="B65" s="67"/>
      <c r="C65" s="56"/>
      <c r="D65" s="294" t="s">
        <v>433</v>
      </c>
      <c r="E65" s="66" t="s">
        <v>443</v>
      </c>
      <c r="F65" s="66"/>
      <c r="G65" s="66"/>
      <c r="H65" s="140"/>
      <c r="I65" s="134"/>
      <c r="J65" s="134"/>
      <c r="K65" s="134"/>
      <c r="L65" s="134">
        <f t="shared" si="0"/>
        <v>0</v>
      </c>
    </row>
    <row r="66" spans="1:12" s="68" customFormat="1" ht="15" customHeight="1" thickBot="1">
      <c r="A66" s="162" t="s">
        <v>131</v>
      </c>
      <c r="B66" s="67"/>
      <c r="C66" s="56"/>
      <c r="D66" s="294" t="s">
        <v>434</v>
      </c>
      <c r="E66" s="66" t="s">
        <v>187</v>
      </c>
      <c r="F66" s="66"/>
      <c r="G66" s="66"/>
      <c r="H66" s="140"/>
      <c r="I66" s="134">
        <v>10000</v>
      </c>
      <c r="J66" s="134"/>
      <c r="K66" s="134"/>
      <c r="L66" s="134">
        <f t="shared" si="0"/>
        <v>10000</v>
      </c>
    </row>
    <row r="67" spans="1:12" s="68" customFormat="1" ht="15" customHeight="1" thickBot="1">
      <c r="A67" s="162" t="s">
        <v>132</v>
      </c>
      <c r="B67" s="67"/>
      <c r="C67" s="56"/>
      <c r="D67" s="294" t="s">
        <v>435</v>
      </c>
      <c r="E67" s="66" t="s">
        <v>345</v>
      </c>
      <c r="F67" s="66"/>
      <c r="G67" s="66"/>
      <c r="H67" s="140"/>
      <c r="I67" s="134"/>
      <c r="J67" s="134"/>
      <c r="K67" s="134"/>
      <c r="L67" s="134">
        <f t="shared" si="0"/>
        <v>0</v>
      </c>
    </row>
    <row r="68" spans="1:12" s="68" customFormat="1" ht="15" customHeight="1" thickBot="1">
      <c r="A68" s="277" t="s">
        <v>133</v>
      </c>
      <c r="B68" s="278"/>
      <c r="C68" s="279"/>
      <c r="D68" s="295" t="s">
        <v>436</v>
      </c>
      <c r="E68" s="280" t="s">
        <v>444</v>
      </c>
      <c r="F68" s="280"/>
      <c r="G68" s="280"/>
      <c r="H68" s="281"/>
      <c r="I68" s="282">
        <f>L104-I62-I66</f>
        <v>166555</v>
      </c>
      <c r="J68" s="282">
        <f>J104-J62-J66</f>
        <v>0</v>
      </c>
      <c r="K68" s="282">
        <f>K104-K62-K66</f>
        <v>0</v>
      </c>
      <c r="L68" s="282">
        <f t="shared" si="0"/>
        <v>166555</v>
      </c>
    </row>
    <row r="69" spans="1:12" s="87" customFormat="1" ht="15" customHeight="1" thickBot="1">
      <c r="A69" s="162" t="s">
        <v>134</v>
      </c>
      <c r="B69" s="88"/>
      <c r="C69" s="89" t="s">
        <v>438</v>
      </c>
      <c r="D69" s="90" t="s">
        <v>437</v>
      </c>
      <c r="E69" s="90"/>
      <c r="F69" s="90"/>
      <c r="G69" s="90"/>
      <c r="H69" s="139"/>
      <c r="I69" s="92"/>
      <c r="J69" s="92"/>
      <c r="K69" s="135"/>
      <c r="L69" s="150">
        <f t="shared" si="0"/>
        <v>0</v>
      </c>
    </row>
    <row r="70" spans="1:12" s="266" customFormat="1" ht="15" customHeight="1" thickBot="1">
      <c r="A70" s="162" t="s">
        <v>135</v>
      </c>
      <c r="B70" s="260"/>
      <c r="C70" s="261" t="s">
        <v>439</v>
      </c>
      <c r="D70" s="271" t="s">
        <v>441</v>
      </c>
      <c r="E70" s="272"/>
      <c r="F70" s="272"/>
      <c r="G70" s="272"/>
      <c r="H70" s="273"/>
      <c r="I70" s="274"/>
      <c r="J70" s="274"/>
      <c r="K70" s="274"/>
      <c r="L70" s="275">
        <f t="shared" si="0"/>
        <v>0</v>
      </c>
    </row>
    <row r="71" spans="1:12" s="266" customFormat="1" ht="15" customHeight="1" thickBot="1">
      <c r="A71" s="162" t="s">
        <v>136</v>
      </c>
      <c r="B71" s="260"/>
      <c r="C71" s="261" t="s">
        <v>440</v>
      </c>
      <c r="D71" s="262" t="s">
        <v>442</v>
      </c>
      <c r="E71" s="263"/>
      <c r="F71" s="263"/>
      <c r="G71" s="263"/>
      <c r="H71" s="265"/>
      <c r="I71" s="264"/>
      <c r="J71" s="264"/>
      <c r="K71" s="264"/>
      <c r="L71" s="276">
        <f t="shared" si="0"/>
        <v>0</v>
      </c>
    </row>
    <row r="72" spans="1:12" s="87" customFormat="1" ht="30" customHeight="1" thickBot="1">
      <c r="A72" s="162" t="s">
        <v>137</v>
      </c>
      <c r="B72" s="474" t="s">
        <v>485</v>
      </c>
      <c r="C72" s="475"/>
      <c r="D72" s="475"/>
      <c r="E72" s="475"/>
      <c r="F72" s="475"/>
      <c r="G72" s="475"/>
      <c r="H72" s="475"/>
      <c r="I72" s="100">
        <f>SUM(I62,I63)</f>
        <v>328934</v>
      </c>
      <c r="J72" s="100">
        <f>SUM(J62,J63)</f>
        <v>0</v>
      </c>
      <c r="K72" s="100">
        <f>SUM(K62,K63)</f>
        <v>0</v>
      </c>
      <c r="L72" s="100">
        <f>SUM(I72:K72)</f>
        <v>328934</v>
      </c>
    </row>
    <row r="73" spans="1:12" s="38" customFormat="1" ht="15" customHeight="1" thickBot="1">
      <c r="A73" s="162" t="s">
        <v>138</v>
      </c>
      <c r="B73" s="74"/>
      <c r="C73" s="74"/>
      <c r="D73" s="74"/>
      <c r="E73" s="74"/>
      <c r="F73" s="74"/>
      <c r="G73" s="74"/>
      <c r="H73" s="74"/>
      <c r="I73" s="74"/>
      <c r="J73" s="74"/>
      <c r="K73" s="74"/>
      <c r="L73" s="74"/>
    </row>
    <row r="74" spans="1:12" ht="124.5" customHeight="1" thickBot="1">
      <c r="A74" s="162" t="s">
        <v>139</v>
      </c>
      <c r="B74" s="476" t="s">
        <v>89</v>
      </c>
      <c r="C74" s="477"/>
      <c r="D74" s="477"/>
      <c r="E74" s="477"/>
      <c r="F74" s="477"/>
      <c r="G74" s="477"/>
      <c r="H74" s="478"/>
      <c r="I74" s="39" t="s">
        <v>351</v>
      </c>
      <c r="J74" s="39" t="s">
        <v>352</v>
      </c>
      <c r="K74" s="39" t="s">
        <v>494</v>
      </c>
      <c r="L74" s="64" t="s">
        <v>481</v>
      </c>
    </row>
    <row r="75" spans="1:12" s="107" customFormat="1" ht="16.5" thickBot="1">
      <c r="A75" s="162" t="s">
        <v>140</v>
      </c>
      <c r="B75" s="104" t="s">
        <v>81</v>
      </c>
      <c r="C75" s="105" t="s">
        <v>445</v>
      </c>
      <c r="D75" s="105"/>
      <c r="E75" s="105"/>
      <c r="F75" s="105"/>
      <c r="G75" s="105"/>
      <c r="H75" s="105"/>
      <c r="I75" s="106">
        <f>SUM(I76:I80)</f>
        <v>328934</v>
      </c>
      <c r="J75" s="106">
        <f>SUM(J76:J80)</f>
        <v>0</v>
      </c>
      <c r="K75" s="106">
        <f>SUM(K76:K80)</f>
        <v>0</v>
      </c>
      <c r="L75" s="153">
        <f>SUM(I75:K75)</f>
        <v>328934</v>
      </c>
    </row>
    <row r="76" spans="1:12" s="107" customFormat="1" ht="16.5" thickBot="1">
      <c r="A76" s="162" t="s">
        <v>141</v>
      </c>
      <c r="B76" s="108"/>
      <c r="C76" s="109" t="s">
        <v>446</v>
      </c>
      <c r="D76" s="110" t="s">
        <v>87</v>
      </c>
      <c r="E76" s="110"/>
      <c r="F76" s="110"/>
      <c r="G76" s="110"/>
      <c r="H76" s="111"/>
      <c r="I76" s="112">
        <v>101126</v>
      </c>
      <c r="J76" s="112"/>
      <c r="K76" s="112"/>
      <c r="L76" s="154">
        <f aca="true" t="shared" si="1" ref="L76:L104">SUM(I76:K76)</f>
        <v>101126</v>
      </c>
    </row>
    <row r="77" spans="1:12" s="107" customFormat="1" ht="16.5" thickBot="1">
      <c r="A77" s="162" t="s">
        <v>142</v>
      </c>
      <c r="B77" s="108"/>
      <c r="C77" s="109" t="s">
        <v>447</v>
      </c>
      <c r="D77" s="113" t="s">
        <v>188</v>
      </c>
      <c r="E77" s="114"/>
      <c r="F77" s="113"/>
      <c r="G77" s="113"/>
      <c r="H77" s="115"/>
      <c r="I77" s="116">
        <v>18470</v>
      </c>
      <c r="J77" s="116"/>
      <c r="K77" s="116"/>
      <c r="L77" s="40">
        <f t="shared" si="1"/>
        <v>18470</v>
      </c>
    </row>
    <row r="78" spans="1:12" s="107" customFormat="1" ht="16.5" thickBot="1">
      <c r="A78" s="162" t="s">
        <v>143</v>
      </c>
      <c r="B78" s="108"/>
      <c r="C78" s="109" t="s">
        <v>447</v>
      </c>
      <c r="D78" s="113" t="s">
        <v>189</v>
      </c>
      <c r="E78" s="114"/>
      <c r="F78" s="113"/>
      <c r="G78" s="113"/>
      <c r="H78" s="115"/>
      <c r="I78" s="116">
        <f>208378+Javaslat!N138</f>
        <v>209338</v>
      </c>
      <c r="J78" s="116"/>
      <c r="K78" s="116"/>
      <c r="L78" s="40">
        <f t="shared" si="1"/>
        <v>209338</v>
      </c>
    </row>
    <row r="79" spans="1:12" s="107" customFormat="1" ht="16.5" thickBot="1">
      <c r="A79" s="162" t="s">
        <v>144</v>
      </c>
      <c r="B79" s="108"/>
      <c r="C79" s="109" t="s">
        <v>448</v>
      </c>
      <c r="D79" s="117" t="s">
        <v>198</v>
      </c>
      <c r="E79" s="118"/>
      <c r="F79" s="118"/>
      <c r="G79" s="117"/>
      <c r="H79" s="119"/>
      <c r="I79" s="128"/>
      <c r="J79" s="128"/>
      <c r="K79" s="128"/>
      <c r="L79" s="41">
        <f t="shared" si="1"/>
        <v>0</v>
      </c>
    </row>
    <row r="80" spans="1:12" s="107" customFormat="1" ht="16.5" thickBot="1">
      <c r="A80" s="162" t="s">
        <v>145</v>
      </c>
      <c r="B80" s="108"/>
      <c r="C80" s="109" t="s">
        <v>449</v>
      </c>
      <c r="D80" s="113" t="s">
        <v>190</v>
      </c>
      <c r="E80" s="114"/>
      <c r="F80" s="113"/>
      <c r="G80" s="113"/>
      <c r="H80" s="115"/>
      <c r="I80" s="116">
        <f>SUM(I81:I86)</f>
        <v>0</v>
      </c>
      <c r="J80" s="116">
        <f>SUM(J81:J86)</f>
        <v>0</v>
      </c>
      <c r="K80" s="116">
        <f>SUM(K81:K86)</f>
        <v>0</v>
      </c>
      <c r="L80" s="40">
        <f t="shared" si="1"/>
        <v>0</v>
      </c>
    </row>
    <row r="81" spans="1:12" s="161" customFormat="1" ht="15" thickBot="1">
      <c r="A81" s="162" t="s">
        <v>146</v>
      </c>
      <c r="B81" s="75"/>
      <c r="C81" s="76"/>
      <c r="D81" s="77" t="s">
        <v>450</v>
      </c>
      <c r="E81" s="78" t="s">
        <v>232</v>
      </c>
      <c r="F81" s="78"/>
      <c r="G81" s="78"/>
      <c r="H81" s="79"/>
      <c r="I81" s="61"/>
      <c r="J81" s="61"/>
      <c r="K81" s="61"/>
      <c r="L81" s="61">
        <f t="shared" si="1"/>
        <v>0</v>
      </c>
    </row>
    <row r="82" spans="1:12" s="161" customFormat="1" ht="15" thickBot="1">
      <c r="A82" s="162" t="s">
        <v>147</v>
      </c>
      <c r="B82" s="75"/>
      <c r="C82" s="76"/>
      <c r="D82" s="77" t="s">
        <v>451</v>
      </c>
      <c r="E82" s="78" t="s">
        <v>221</v>
      </c>
      <c r="F82" s="78"/>
      <c r="G82" s="78"/>
      <c r="H82" s="79"/>
      <c r="I82" s="61"/>
      <c r="J82" s="61"/>
      <c r="K82" s="61"/>
      <c r="L82" s="61">
        <f t="shared" si="1"/>
        <v>0</v>
      </c>
    </row>
    <row r="83" spans="1:12" s="161" customFormat="1" ht="15" thickBot="1">
      <c r="A83" s="162" t="s">
        <v>148</v>
      </c>
      <c r="B83" s="75"/>
      <c r="C83" s="76"/>
      <c r="D83" s="77" t="s">
        <v>452</v>
      </c>
      <c r="E83" s="78" t="s">
        <v>220</v>
      </c>
      <c r="F83" s="43"/>
      <c r="G83" s="78"/>
      <c r="H83" s="79"/>
      <c r="I83" s="61"/>
      <c r="J83" s="61"/>
      <c r="K83" s="61"/>
      <c r="L83" s="61">
        <f t="shared" si="1"/>
        <v>0</v>
      </c>
    </row>
    <row r="84" spans="1:12" s="161" customFormat="1" ht="15" thickBot="1">
      <c r="A84" s="162" t="s">
        <v>149</v>
      </c>
      <c r="B84" s="75"/>
      <c r="C84" s="76"/>
      <c r="D84" s="77" t="s">
        <v>453</v>
      </c>
      <c r="E84" s="80" t="s">
        <v>223</v>
      </c>
      <c r="F84" s="60"/>
      <c r="G84" s="80"/>
      <c r="H84" s="81"/>
      <c r="I84" s="62"/>
      <c r="J84" s="62"/>
      <c r="K84" s="62"/>
      <c r="L84" s="62">
        <f t="shared" si="1"/>
        <v>0</v>
      </c>
    </row>
    <row r="85" spans="1:12" s="161" customFormat="1" ht="15" thickBot="1">
      <c r="A85" s="162" t="s">
        <v>150</v>
      </c>
      <c r="B85" s="75"/>
      <c r="C85" s="76"/>
      <c r="D85" s="77" t="s">
        <v>454</v>
      </c>
      <c r="E85" s="78" t="s">
        <v>222</v>
      </c>
      <c r="F85" s="43"/>
      <c r="G85" s="78"/>
      <c r="H85" s="79"/>
      <c r="I85" s="61"/>
      <c r="J85" s="61"/>
      <c r="K85" s="61"/>
      <c r="L85" s="61">
        <f t="shared" si="1"/>
        <v>0</v>
      </c>
    </row>
    <row r="86" spans="1:12" s="161" customFormat="1" ht="15" thickBot="1">
      <c r="A86" s="162" t="s">
        <v>151</v>
      </c>
      <c r="B86" s="75"/>
      <c r="C86" s="76"/>
      <c r="D86" s="77" t="s">
        <v>455</v>
      </c>
      <c r="E86" s="78" t="s">
        <v>88</v>
      </c>
      <c r="F86" s="43"/>
      <c r="G86" s="78"/>
      <c r="H86" s="79"/>
      <c r="I86" s="61"/>
      <c r="J86" s="61"/>
      <c r="K86" s="61"/>
      <c r="L86" s="61">
        <f t="shared" si="1"/>
        <v>0</v>
      </c>
    </row>
    <row r="87" spans="1:12" s="107" customFormat="1" ht="16.5" thickBot="1">
      <c r="A87" s="162" t="s">
        <v>152</v>
      </c>
      <c r="B87" s="104" t="s">
        <v>84</v>
      </c>
      <c r="C87" s="105" t="s">
        <v>457</v>
      </c>
      <c r="D87" s="120"/>
      <c r="E87" s="120"/>
      <c r="F87" s="105"/>
      <c r="G87" s="105"/>
      <c r="H87" s="105"/>
      <c r="I87" s="106">
        <f>SUM(I88:I90)</f>
        <v>0</v>
      </c>
      <c r="J87" s="106">
        <f>SUM(J88:J90)</f>
        <v>0</v>
      </c>
      <c r="K87" s="106">
        <f>SUM(K88:K90)</f>
        <v>0</v>
      </c>
      <c r="L87" s="153">
        <f t="shared" si="1"/>
        <v>0</v>
      </c>
    </row>
    <row r="88" spans="1:12" s="107" customFormat="1" ht="16.5" thickBot="1">
      <c r="A88" s="162" t="s">
        <v>153</v>
      </c>
      <c r="B88" s="108"/>
      <c r="C88" s="109" t="s">
        <v>458</v>
      </c>
      <c r="D88" s="110" t="s">
        <v>171</v>
      </c>
      <c r="E88" s="110"/>
      <c r="F88" s="110"/>
      <c r="G88" s="110"/>
      <c r="H88" s="111"/>
      <c r="I88" s="112"/>
      <c r="J88" s="112"/>
      <c r="K88" s="112"/>
      <c r="L88" s="154">
        <f t="shared" si="1"/>
        <v>0</v>
      </c>
    </row>
    <row r="89" spans="1:12" s="107" customFormat="1" ht="16.5" thickBot="1">
      <c r="A89" s="162" t="s">
        <v>154</v>
      </c>
      <c r="B89" s="108"/>
      <c r="C89" s="109" t="s">
        <v>459</v>
      </c>
      <c r="D89" s="113" t="s">
        <v>96</v>
      </c>
      <c r="E89" s="113"/>
      <c r="F89" s="113"/>
      <c r="G89" s="113"/>
      <c r="H89" s="115"/>
      <c r="I89" s="116"/>
      <c r="J89" s="116"/>
      <c r="K89" s="116"/>
      <c r="L89" s="40">
        <f t="shared" si="1"/>
        <v>0</v>
      </c>
    </row>
    <row r="90" spans="1:12" s="107" customFormat="1" ht="16.5" thickBot="1">
      <c r="A90" s="162" t="s">
        <v>155</v>
      </c>
      <c r="B90" s="108"/>
      <c r="C90" s="109" t="s">
        <v>460</v>
      </c>
      <c r="D90" s="113" t="s">
        <v>191</v>
      </c>
      <c r="E90" s="114"/>
      <c r="F90" s="113"/>
      <c r="G90" s="113"/>
      <c r="H90" s="115"/>
      <c r="I90" s="116">
        <f>SUM(I91:I94)</f>
        <v>0</v>
      </c>
      <c r="J90" s="116">
        <f>SUM(J91:J94)</f>
        <v>0</v>
      </c>
      <c r="K90" s="116">
        <f>SUM(K91:K94)</f>
        <v>0</v>
      </c>
      <c r="L90" s="40">
        <f t="shared" si="1"/>
        <v>0</v>
      </c>
    </row>
    <row r="91" spans="1:12" s="161" customFormat="1" ht="15" thickBot="1">
      <c r="A91" s="162" t="s">
        <v>156</v>
      </c>
      <c r="B91" s="75"/>
      <c r="C91" s="82"/>
      <c r="D91" s="77" t="s">
        <v>461</v>
      </c>
      <c r="E91" s="78" t="s">
        <v>224</v>
      </c>
      <c r="F91" s="78"/>
      <c r="G91" s="78"/>
      <c r="H91" s="79"/>
      <c r="I91" s="61"/>
      <c r="J91" s="61"/>
      <c r="K91" s="61"/>
      <c r="L91" s="61">
        <f t="shared" si="1"/>
        <v>0</v>
      </c>
    </row>
    <row r="92" spans="1:12" s="161" customFormat="1" ht="15" thickBot="1">
      <c r="A92" s="162" t="s">
        <v>157</v>
      </c>
      <c r="B92" s="75"/>
      <c r="C92" s="82"/>
      <c r="D92" s="77" t="s">
        <v>462</v>
      </c>
      <c r="E92" s="78" t="s">
        <v>192</v>
      </c>
      <c r="F92" s="78"/>
      <c r="G92" s="78"/>
      <c r="H92" s="79"/>
      <c r="I92" s="61"/>
      <c r="J92" s="61"/>
      <c r="K92" s="61"/>
      <c r="L92" s="61">
        <f t="shared" si="1"/>
        <v>0</v>
      </c>
    </row>
    <row r="93" spans="1:12" s="161" customFormat="1" ht="15" thickBot="1">
      <c r="A93" s="162" t="s">
        <v>158</v>
      </c>
      <c r="B93" s="75"/>
      <c r="C93" s="82"/>
      <c r="D93" s="77" t="s">
        <v>463</v>
      </c>
      <c r="E93" s="78" t="s">
        <v>225</v>
      </c>
      <c r="F93" s="43"/>
      <c r="G93" s="78"/>
      <c r="H93" s="79"/>
      <c r="I93" s="61"/>
      <c r="J93" s="61"/>
      <c r="K93" s="61"/>
      <c r="L93" s="61">
        <f t="shared" si="1"/>
        <v>0</v>
      </c>
    </row>
    <row r="94" spans="1:12" s="161" customFormat="1" ht="15" thickBot="1">
      <c r="A94" s="162" t="s">
        <v>159</v>
      </c>
      <c r="B94" s="75"/>
      <c r="C94" s="82"/>
      <c r="D94" s="77" t="s">
        <v>456</v>
      </c>
      <c r="E94" s="78" t="s">
        <v>193</v>
      </c>
      <c r="F94" s="43"/>
      <c r="G94" s="78"/>
      <c r="H94" s="79"/>
      <c r="I94" s="62"/>
      <c r="J94" s="62"/>
      <c r="K94" s="62"/>
      <c r="L94" s="62">
        <f t="shared" si="1"/>
        <v>0</v>
      </c>
    </row>
    <row r="95" spans="1:12" s="103" customFormat="1" ht="30" customHeight="1" thickBot="1">
      <c r="A95" s="162" t="s">
        <v>160</v>
      </c>
      <c r="B95" s="479" t="s">
        <v>479</v>
      </c>
      <c r="C95" s="480"/>
      <c r="D95" s="480"/>
      <c r="E95" s="480"/>
      <c r="F95" s="480"/>
      <c r="G95" s="480"/>
      <c r="H95" s="481"/>
      <c r="I95" s="100">
        <f>SUM(I75,I87)</f>
        <v>328934</v>
      </c>
      <c r="J95" s="100">
        <f>SUM(J75,J87)</f>
        <v>0</v>
      </c>
      <c r="K95" s="100">
        <f>SUM(K75,K87)</f>
        <v>0</v>
      </c>
      <c r="L95" s="152">
        <f t="shared" si="1"/>
        <v>328934</v>
      </c>
    </row>
    <row r="96" spans="1:12" s="107" customFormat="1" ht="16.5" thickBot="1">
      <c r="A96" s="162" t="s">
        <v>161</v>
      </c>
      <c r="B96" s="104" t="s">
        <v>86</v>
      </c>
      <c r="C96" s="105" t="s">
        <v>464</v>
      </c>
      <c r="D96" s="105"/>
      <c r="E96" s="105"/>
      <c r="F96" s="105"/>
      <c r="G96" s="105"/>
      <c r="H96" s="105"/>
      <c r="I96" s="106">
        <f>SUM(I97:I103)</f>
        <v>0</v>
      </c>
      <c r="J96" s="106">
        <f>SUM(J97:J103)</f>
        <v>0</v>
      </c>
      <c r="K96" s="106">
        <f>SUM(K97:K103)</f>
        <v>0</v>
      </c>
      <c r="L96" s="153">
        <f t="shared" si="1"/>
        <v>0</v>
      </c>
    </row>
    <row r="97" spans="1:12" s="107" customFormat="1" ht="16.5" thickBot="1">
      <c r="A97" s="162" t="s">
        <v>162</v>
      </c>
      <c r="B97" s="108"/>
      <c r="C97" s="123" t="s">
        <v>465</v>
      </c>
      <c r="D97" s="124" t="s">
        <v>469</v>
      </c>
      <c r="E97" s="124"/>
      <c r="F97" s="124"/>
      <c r="G97" s="124"/>
      <c r="H97" s="125"/>
      <c r="I97" s="129"/>
      <c r="J97" s="129"/>
      <c r="K97" s="129"/>
      <c r="L97" s="155">
        <f t="shared" si="1"/>
        <v>0</v>
      </c>
    </row>
    <row r="98" spans="1:12" s="68" customFormat="1" ht="15" customHeight="1" thickBot="1">
      <c r="A98" s="162" t="s">
        <v>163</v>
      </c>
      <c r="B98" s="67"/>
      <c r="C98" s="56"/>
      <c r="D98" s="294" t="s">
        <v>473</v>
      </c>
      <c r="E98" s="66" t="s">
        <v>476</v>
      </c>
      <c r="F98" s="66"/>
      <c r="G98" s="66"/>
      <c r="H98" s="140"/>
      <c r="I98" s="134"/>
      <c r="J98" s="134"/>
      <c r="K98" s="134"/>
      <c r="L98" s="134">
        <f t="shared" si="1"/>
        <v>0</v>
      </c>
    </row>
    <row r="99" spans="1:12" s="68" customFormat="1" ht="15" customHeight="1" thickBot="1">
      <c r="A99" s="162" t="s">
        <v>164</v>
      </c>
      <c r="B99" s="67"/>
      <c r="C99" s="56"/>
      <c r="D99" s="294" t="s">
        <v>474</v>
      </c>
      <c r="E99" s="66" t="s">
        <v>295</v>
      </c>
      <c r="F99" s="66"/>
      <c r="G99" s="66"/>
      <c r="H99" s="140"/>
      <c r="I99" s="134"/>
      <c r="J99" s="134"/>
      <c r="K99" s="134"/>
      <c r="L99" s="134">
        <f t="shared" si="1"/>
        <v>0</v>
      </c>
    </row>
    <row r="100" spans="1:12" s="68" customFormat="1" ht="15" customHeight="1" thickBot="1">
      <c r="A100" s="162" t="s">
        <v>165</v>
      </c>
      <c r="B100" s="278"/>
      <c r="C100" s="279"/>
      <c r="D100" s="285" t="s">
        <v>475</v>
      </c>
      <c r="E100" s="280" t="s">
        <v>477</v>
      </c>
      <c r="F100" s="280"/>
      <c r="G100" s="280"/>
      <c r="H100" s="281"/>
      <c r="I100" s="282"/>
      <c r="J100" s="282"/>
      <c r="K100" s="282"/>
      <c r="L100" s="282">
        <f t="shared" si="1"/>
        <v>0</v>
      </c>
    </row>
    <row r="101" spans="1:12" s="107" customFormat="1" ht="16.5" thickBot="1">
      <c r="A101" s="162" t="s">
        <v>166</v>
      </c>
      <c r="B101" s="108"/>
      <c r="C101" s="123" t="s">
        <v>466</v>
      </c>
      <c r="D101" s="113" t="s">
        <v>470</v>
      </c>
      <c r="E101" s="113"/>
      <c r="F101" s="113"/>
      <c r="G101" s="113"/>
      <c r="H101" s="115"/>
      <c r="I101" s="116"/>
      <c r="J101" s="116"/>
      <c r="K101" s="116"/>
      <c r="L101" s="40">
        <f t="shared" si="1"/>
        <v>0</v>
      </c>
    </row>
    <row r="102" spans="1:12" s="107" customFormat="1" ht="16.5" thickBot="1">
      <c r="A102" s="162" t="s">
        <v>167</v>
      </c>
      <c r="B102" s="108"/>
      <c r="C102" s="123" t="s">
        <v>467</v>
      </c>
      <c r="D102" s="113" t="s">
        <v>471</v>
      </c>
      <c r="E102" s="113"/>
      <c r="F102" s="113"/>
      <c r="G102" s="113"/>
      <c r="H102" s="115"/>
      <c r="I102" s="291"/>
      <c r="J102" s="291"/>
      <c r="K102" s="291"/>
      <c r="L102" s="292">
        <f t="shared" si="1"/>
        <v>0</v>
      </c>
    </row>
    <row r="103" spans="1:12" s="87" customFormat="1" ht="15" customHeight="1" thickBot="1">
      <c r="A103" s="162" t="s">
        <v>168</v>
      </c>
      <c r="B103" s="284"/>
      <c r="C103" s="283" t="s">
        <v>468</v>
      </c>
      <c r="D103" s="286" t="s">
        <v>472</v>
      </c>
      <c r="E103" s="287"/>
      <c r="F103" s="287"/>
      <c r="G103" s="287"/>
      <c r="H103" s="288"/>
      <c r="I103" s="289"/>
      <c r="J103" s="289"/>
      <c r="K103" s="289"/>
      <c r="L103" s="290">
        <f t="shared" si="1"/>
        <v>0</v>
      </c>
    </row>
    <row r="104" spans="1:12" s="103" customFormat="1" ht="30" customHeight="1" thickBot="1">
      <c r="A104" s="162" t="s">
        <v>169</v>
      </c>
      <c r="B104" s="479" t="s">
        <v>480</v>
      </c>
      <c r="C104" s="480"/>
      <c r="D104" s="480"/>
      <c r="E104" s="480"/>
      <c r="F104" s="480"/>
      <c r="G104" s="480"/>
      <c r="H104" s="481"/>
      <c r="I104" s="126">
        <f>SUM(I95,I96)</f>
        <v>328934</v>
      </c>
      <c r="J104" s="126">
        <f>SUM(J95,J96)</f>
        <v>0</v>
      </c>
      <c r="K104" s="126">
        <f>SUM(K95,K96)</f>
        <v>0</v>
      </c>
      <c r="L104" s="156">
        <f t="shared" si="1"/>
        <v>328934</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Berki Melinda</cp:lastModifiedBy>
  <cp:lastPrinted>2021-02-08T12:36:14Z</cp:lastPrinted>
  <dcterms:created xsi:type="dcterms:W3CDTF">2013-01-30T07:43:45Z</dcterms:created>
  <dcterms:modified xsi:type="dcterms:W3CDTF">2021-04-27T08:19:57Z</dcterms:modified>
  <cp:category/>
  <cp:version/>
  <cp:contentType/>
  <cp:contentStatus/>
</cp:coreProperties>
</file>